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430"/>
  </bookViews>
  <sheets>
    <sheet name="2025" sheetId="1" r:id="rId1"/>
  </sheets>
  <calcPr calcId="145621"/>
</workbook>
</file>

<file path=xl/calcChain.xml><?xml version="1.0" encoding="utf-8"?>
<calcChain xmlns="http://schemas.openxmlformats.org/spreadsheetml/2006/main">
  <c r="Q90" i="1" l="1"/>
  <c r="Q89" i="1"/>
  <c r="Q86" i="1"/>
  <c r="Q85" i="1"/>
  <c r="Q84" i="1"/>
  <c r="Q81" i="1"/>
  <c r="Q73" i="1"/>
  <c r="Q72" i="1"/>
  <c r="Q69" i="1"/>
  <c r="Q66" i="1"/>
  <c r="Q60" i="1"/>
  <c r="Q57" i="1"/>
  <c r="Q55" i="1"/>
  <c r="Q54" i="1"/>
  <c r="Q53" i="1"/>
  <c r="Q52" i="1"/>
  <c r="Q51" i="1"/>
  <c r="Q50" i="1"/>
  <c r="Q49" i="1"/>
  <c r="Q46" i="1"/>
  <c r="Q43" i="1"/>
  <c r="Q42" i="1"/>
  <c r="Q39" i="1"/>
  <c r="Q38" i="1"/>
  <c r="Q37" i="1"/>
  <c r="Q34" i="1"/>
  <c r="Q33" i="1"/>
  <c r="Q31" i="1"/>
  <c r="Q30" i="1"/>
  <c r="Q29" i="1"/>
  <c r="Q27" i="1"/>
  <c r="Q26" i="1"/>
  <c r="Q25" i="1"/>
  <c r="Q23" i="1"/>
  <c r="Q22" i="1"/>
  <c r="Q21" i="1"/>
  <c r="Q16" i="1"/>
  <c r="Q15" i="1"/>
  <c r="Q14" i="1"/>
  <c r="Q12" i="1"/>
  <c r="Q10" i="1"/>
  <c r="Q9" i="1"/>
  <c r="Q8" i="1"/>
  <c r="Q6" i="1"/>
  <c r="Q7" i="1" l="1"/>
  <c r="Q13" i="1"/>
  <c r="Q87" i="1" l="1"/>
  <c r="Q75" i="1"/>
  <c r="Q67" i="1"/>
  <c r="Q64" i="1"/>
  <c r="Q36" i="1"/>
  <c r="O25" i="1"/>
  <c r="Q35" i="1" l="1"/>
  <c r="Q62" i="1" l="1"/>
  <c r="Q58" i="1"/>
  <c r="Q45" i="1"/>
  <c r="Q28" i="1"/>
  <c r="P9" i="1"/>
  <c r="Q76" i="1" l="1"/>
  <c r="Q83" i="1" l="1"/>
  <c r="Q82" i="1"/>
  <c r="Q79" i="1"/>
  <c r="Q78" i="1"/>
  <c r="Q77" i="1"/>
  <c r="Q71" i="1"/>
  <c r="Q65" i="1"/>
  <c r="Q63" i="1"/>
  <c r="Q56" i="1"/>
  <c r="Q48" i="1" l="1"/>
  <c r="Q47" i="1"/>
  <c r="Q44" i="1" l="1"/>
  <c r="Q20" i="1" l="1"/>
  <c r="Q19" i="1"/>
  <c r="Q11" i="1" l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  <family val="2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>
      <text>
        <r>
          <rPr>
            <sz val="11"/>
            <color rgb="FF000000"/>
            <rFont val="Calibri"/>
            <family val="2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>
      <text>
        <r>
          <rPr>
            <sz val="11"/>
            <color rgb="FF000000"/>
            <rFont val="Calibri"/>
            <family val="2"/>
          </rPr>
          <t>NOME COMPLETO DA EMPRESA CONTRATADA. EX. UNIKA TERCEIRIZAÇÃO E SERVIÇOS LTDA.</t>
        </r>
      </text>
    </comment>
    <comment ref="C5" authorId="0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D5" authorId="0">
      <text>
        <r>
          <rPr>
            <sz val="11"/>
            <color rgb="FF000000"/>
            <rFont val="Calibri"/>
            <family val="2"/>
          </rPr>
          <t>DESCRIÇÃO DO SERVIÇO OU MATERIAL ADQUIRIDO. EX. PRESTAÇÃO DOS SERVIÇOS DE COPA DE FORMA CONTÍNUA.</t>
        </r>
      </text>
    </comment>
    <comment ref="E5" authorId="0">
      <text>
        <r>
          <rPr>
            <sz val="11"/>
            <color rgb="FF000000"/>
            <rFont val="Calibri"/>
            <family val="2"/>
          </rPr>
          <t>NÚMERO DO PROCESSO LICITATÓRIO. INSERIR NÚMERO SEM PONTO, TRAÇO OU QUALQUER OUTRO CARACTERE. EX. 00152019CPLPE0002SCGE.</t>
        </r>
      </text>
    </comment>
    <comment ref="F5" authorId="0">
      <text>
        <r>
          <rPr>
            <sz val="11"/>
            <color rgb="FF000000"/>
            <rFont val="Calibri"/>
            <family val="2"/>
          </rPr>
          <t xml:space="preserve">NÚMERO DO EMPENHO DA CONTRATAÇÃO. EX. 2021NE000040. INSERIR UMA LINHA PARA CADA EMPENHO. </t>
        </r>
      </text>
    </comment>
    <comment ref="G5" authorId="0">
      <text>
        <r>
          <rPr>
            <sz val="11"/>
            <color rgb="FF000000"/>
            <rFont val="Calibri"/>
            <family val="2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NÚMERO DO CONTRATO. EX. 008, 043, 162, ETC.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ANO DE CELEBRAÇÃO DO CONTRATO. EX. 2019, 2020, 2021, ETC.</t>
        </r>
      </text>
    </comment>
    <comment ref="J5" authorId="0">
      <text>
        <r>
          <rPr>
            <sz val="11"/>
            <color rgb="FF000000"/>
            <rFont val="Calibri"/>
            <family val="2"/>
          </rPr>
          <t>DATA DO INÍCIO DA VIGÊNCIA DO CONTRATO. 
FORMATO: DD/MM/AAAA.</t>
        </r>
      </text>
    </comment>
    <comment ref="K5" authorId="0">
      <text>
        <r>
          <rPr>
            <sz val="11"/>
            <color rgb="FF000000"/>
            <rFont val="Calibri"/>
            <family val="2"/>
          </rPr>
          <t>NÚMERO DE ORDEM DO TERMO ADITIVO DE PRAZO. EX. 1º, 2º, ETC.</t>
        </r>
      </text>
    </comment>
    <comment ref="L5" authorId="0">
      <text>
        <r>
          <rPr>
            <sz val="11"/>
            <color rgb="FF000000"/>
            <rFont val="Calibri"/>
            <family val="2"/>
          </rPr>
          <t xml:space="preserve">FIM DO PERÍODO DE VIGÊNCIA DO CONTRATO  (SEMPRE QUE HOUVER UM ADITIVO DE PRAZO, ESSA DATA DEVERÁ SER ALTERADA). 
FORMATO: DD/MM/AAAA. </t>
        </r>
      </text>
    </comment>
    <comment ref="M5" authorId="0">
      <text>
        <r>
          <rPr>
            <sz val="11"/>
            <color rgb="FF000000"/>
            <rFont val="Calibri"/>
            <family val="2"/>
          </rPr>
          <t>NÚMERO DE ORDEM DO APOSTILAMENTO. EX. 1º, 2º, 3º, ETC.</t>
        </r>
      </text>
    </comment>
    <comment ref="N5" authorId="0">
      <text>
        <r>
          <rPr>
            <sz val="11"/>
            <color rgb="FF000000"/>
            <rFont val="Calibri"/>
            <family val="2"/>
          </rPr>
          <t>NÚMERO DE ORDEM DO TERMO ADITIVO DE VALOR. EX. 1º, 2º, ETC.</t>
        </r>
      </text>
    </comment>
    <comment ref="O5" authorId="0">
      <text>
        <r>
          <rPr>
            <sz val="11"/>
            <color rgb="FF000000"/>
            <rFont val="Calibri"/>
            <family val="2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>
      <text>
        <r>
          <rPr>
            <sz val="11"/>
            <color rgb="FF000000"/>
            <rFont val="Calibri"/>
            <family val="2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>
      <text>
        <r>
          <rPr>
            <sz val="11"/>
            <color rgb="FF000000"/>
            <rFont val="Calibri"/>
            <family val="2"/>
          </rPr>
          <t>VALOR TOTAL EXECUTADO NO OBJETO DO CONTRATO, EM REAIS (R$).</t>
        </r>
      </text>
    </comment>
    <comment ref="S5" authorId="0">
      <text>
        <r>
          <rPr>
            <sz val="11"/>
            <color rgb="FF000000"/>
            <rFont val="Calibri"/>
            <family val="2"/>
          </rPr>
          <t>LISTA SUSPENSA. SITUAÇÃO DO INSTRUMENTO:
EM EXECUÇÃO,
ENCERRADO</t>
        </r>
      </text>
    </comment>
  </commentList>
</comments>
</file>

<file path=xl/sharedStrings.xml><?xml version="1.0" encoding="utf-8"?>
<sst xmlns="http://schemas.openxmlformats.org/spreadsheetml/2006/main" count="1224" uniqueCount="616">
  <si>
    <t xml:space="preserve">GOVERNO DO ESTADO DE PERNAMBUCO 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</si>
  <si>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</si>
  <si>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</si>
  <si>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</si>
  <si>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</si>
  <si>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</si>
  <si>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</si>
  <si>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</si>
  <si>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</si>
  <si>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</si>
  <si>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</si>
  <si>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</si>
  <si>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</si>
  <si>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</si>
  <si>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</si>
  <si>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</si>
  <si>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</si>
  <si>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</si>
  <si>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</si>
  <si>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</si>
  <si>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</si>
  <si>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</si>
  <si>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</si>
  <si>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</si>
  <si>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</si>
  <si>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</si>
  <si>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</si>
  <si>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</si>
  <si>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</si>
  <si>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</si>
  <si>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</si>
  <si>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</si>
  <si>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</si>
  <si>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</si>
  <si>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</si>
  <si>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</si>
  <si>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</si>
  <si>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</si>
  <si>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SITUAÇÃO [21]</t>
  </si>
  <si>
    <t>NOME DO FISCAL DO CONTRATO [20]</t>
  </si>
  <si>
    <t>[20] NOME DO FISCAL DO CONTRATO,CASO NÃO EXISTA UM FISCAL,COLOQUE O NOME DO GESTOR DO CONTRATO. EX: PEDRO PAULO</t>
  </si>
  <si>
    <t>[21] LISTA SUSPENSA. SITUAÇÃO DO INSTRUMENTO: EM EXECUÇÃO; ENCERRADO</t>
  </si>
  <si>
    <t>MAPA DE CONTRATOS</t>
  </si>
  <si>
    <t>AGÊNCIA ESTADUAL DE MEIO AMBIENTE - CPRH [1]</t>
  </si>
  <si>
    <t>PEDRO SÉRGIO PESSOA BATISTA</t>
  </si>
  <si>
    <t>Locação de imóvel urbano localizado na Rua Senador Nilo Coelho, lote de terreno próprio, nº  12, Quadro D, loteamento Recreio, Ilha de Itamaracá - PE.</t>
  </si>
  <si>
    <t>DISPENSA DE LICITAÇÃO Nº 00012014</t>
  </si>
  <si>
    <t>017</t>
  </si>
  <si>
    <t>28/2023</t>
  </si>
  <si>
    <t>2º</t>
  </si>
  <si>
    <t xml:space="preserve">EM EXECUÇÃO </t>
  </si>
  <si>
    <t>PROCESSO LICITATÓRIO Nº 0226.2018.CEL.PE.</t>
  </si>
  <si>
    <t>PREGÃO ELETRÔNICO Nº 01462018SAD</t>
  </si>
  <si>
    <t>TERMO DE ADESÃO Nº 002.2019CPRH.001</t>
  </si>
  <si>
    <t>1º</t>
  </si>
  <si>
    <t>***</t>
  </si>
  <si>
    <t>OI  MÓVEL S/A</t>
  </si>
  <si>
    <t>NE2025000010</t>
  </si>
  <si>
    <t>NE2025000104</t>
  </si>
  <si>
    <t>CLARO S.A</t>
  </si>
  <si>
    <t>40432544000147</t>
  </si>
  <si>
    <t>PROESSO LICITATÓRIO Nº 0226.2018.CEL</t>
  </si>
  <si>
    <t>TERMO DE ADESÃO Nº 003.2019CPRH001</t>
  </si>
  <si>
    <t>**</t>
  </si>
  <si>
    <t xml:space="preserve">JAM ADMINISTRADORA DE PARTICIPAÇÕES LTDA </t>
  </si>
  <si>
    <t>14886400000150</t>
  </si>
  <si>
    <t>Locação de Edificio comercial denominado empresarial Da Vinci, com a finalidade de abrigar as instalações da sede CPRH</t>
  </si>
  <si>
    <t>PARECER DE DISPENSA DE LICITAÇÃO Nº 0012019</t>
  </si>
  <si>
    <t>021</t>
  </si>
  <si>
    <t>003/2022 e 23/2024</t>
  </si>
  <si>
    <t>EM EXECUÇÃO</t>
  </si>
  <si>
    <t>NE2025000011</t>
  </si>
  <si>
    <t>Gerente da Unidade de Serviços Administrativos e Gerais - USAG - CIBELY RAFAELA</t>
  </si>
  <si>
    <t>ELEVADORES ATLAS SCHINDLER LTDA</t>
  </si>
  <si>
    <t>00028986001694</t>
  </si>
  <si>
    <t>Contrato de empresa especializada na prestação, de serviços de manutenção preventida e corretiva com fornecimento de peças novas originais do fabricante para 02 elevadores da marca  ATLAS SCHINDLER.</t>
  </si>
  <si>
    <t>NE2025000037</t>
  </si>
  <si>
    <t>INEXIBILIDADE DE LICITAÇÃO Nº 0012020</t>
  </si>
  <si>
    <t>001</t>
  </si>
  <si>
    <t>1º , 2º, 3º, 4º, 5º</t>
  </si>
  <si>
    <t>Chefe do Setor de Serviços- SSE</t>
  </si>
  <si>
    <t>06303905411</t>
  </si>
  <si>
    <t>Locação do imóvel localizado na Rua Profº Edgar Altino, 145 - Poço da Panela, onde funciona a biblioteca da CPRH</t>
  </si>
  <si>
    <t>DISPENSA DE LICITAÇÃO Nº 00022020</t>
  </si>
  <si>
    <t>002</t>
  </si>
  <si>
    <t>021/2022</t>
  </si>
  <si>
    <t>Não contempla</t>
  </si>
  <si>
    <t>AVLIS MÃO DE OBRA ESPECIALIZADA EIRELI-EPP</t>
  </si>
  <si>
    <t>20228395000191</t>
  </si>
  <si>
    <t>Prestação de serviços de tratador de animais, preparador de rações para animais e supervisor geral, para exercerem suas atividades no Centro de Triagem de animais Silvestres - CETAS</t>
  </si>
  <si>
    <t>NE2025000036</t>
  </si>
  <si>
    <t>PREGÃO ELETRONICO Nº 00412020-SAD</t>
  </si>
  <si>
    <t>006</t>
  </si>
  <si>
    <t>1º, 2º, 3º, 4º e 5º</t>
  </si>
  <si>
    <t>25, 26,  27/2023 e 30/2024</t>
  </si>
  <si>
    <t>CHEFE DO SETOR DE FISCALIZAÇÃO DE FAUNA - SFFA - JÓICE DE VASCONCELOS ALEXANDRINO BRITO</t>
  </si>
  <si>
    <t>LEMON TERCEIRIZAÇÃO E SERVIÇOS LTDA</t>
  </si>
  <si>
    <t>10627870000149</t>
  </si>
  <si>
    <t>Prestação de serviços de 3 (três) Médicos Veterinários, para exercerem suas atividades no Centro de Triagem de animais Silvestres - CETAS</t>
  </si>
  <si>
    <t>NE2025000025</t>
  </si>
  <si>
    <t>PREGÃO ELETRÔNICO Nº 00412020-SAD</t>
  </si>
  <si>
    <t>007</t>
  </si>
  <si>
    <t>1º, 2º, 3º e 4º</t>
  </si>
  <si>
    <t>EDSERV LOCAÇÕES E SERVIÇOS AMBIENTAIS EIRELI</t>
  </si>
  <si>
    <t>09282163000189</t>
  </si>
  <si>
    <t>Prestação de serviços de 18 (dezoito) motoristas.</t>
  </si>
  <si>
    <t>PROCESSO Nº 02092019CCPLEVIPE0147SAD</t>
  </si>
  <si>
    <t>PREGÃO ELETRÔNICO SAD Nº 01472019</t>
  </si>
  <si>
    <t>010</t>
  </si>
  <si>
    <t>1º, 2º,4º,5º</t>
  </si>
  <si>
    <t>4º</t>
  </si>
  <si>
    <t>CHEFE DO SETOR DE TRANSPORTES - STRA</t>
  </si>
  <si>
    <t>NE2025000031</t>
  </si>
  <si>
    <t>NE2025000083</t>
  </si>
  <si>
    <t>ASSOCIAÇÃO INSTITUTO DE TECNOLOGIA DE PERNAMBUCO - ITEP/OS</t>
  </si>
  <si>
    <t>05774391000115</t>
  </si>
  <si>
    <t xml:space="preserve"> Elaboração de Gestão Sustentável Integrada para a área de proteção ambiental do arquipélago Fernando de Noronha</t>
  </si>
  <si>
    <t>PARECER DE DISPENSA DE LICITAÇÃO Nº 0062020</t>
  </si>
  <si>
    <t>1º, 2º, 3º, 4º, 5º e 6º</t>
  </si>
  <si>
    <t>POR PRODUTO</t>
  </si>
  <si>
    <t>EQUIPE DE COORDENAÇÃO COMPOSTA POR: UM INTEGRANTE DA CPRH, UM DA SEMAS E UM DA ADMINISTRAÇÃO DE FERNANDO DE NORONHA.</t>
  </si>
  <si>
    <t>NE2025000107</t>
  </si>
  <si>
    <t>MAXIFROTA SERVIÇOS DE MANUTENÇÃO DE FROTA LTDA</t>
  </si>
  <si>
    <t>27284516000161</t>
  </si>
  <si>
    <t>NE2025000028</t>
  </si>
  <si>
    <t>PREGÃO ELETRÔNICO Nº 01982019CCPL.XIPE0139SAD</t>
  </si>
  <si>
    <t>CONTRATO DE ADESÃO Nº 0032020022CPRH</t>
  </si>
  <si>
    <t>1º,2º,3º,4º , 5º , 6º e 7º e Termo de Apostilamento nº 002/2024</t>
  </si>
  <si>
    <t>1º, 2,º,3º , 4º E 5º</t>
  </si>
  <si>
    <t>POR DEMANDA</t>
  </si>
  <si>
    <t>NE2025000084</t>
  </si>
  <si>
    <t>NE2025000085</t>
  </si>
  <si>
    <t>NE2025000089</t>
  </si>
  <si>
    <t>ALFORGE SEGURANÇA PATRIMONIAL LTDA</t>
  </si>
  <si>
    <t>13343833000105</t>
  </si>
  <si>
    <t>Prestação de serviços de vigilância armanda.</t>
  </si>
  <si>
    <t>NE2025000030</t>
  </si>
  <si>
    <t xml:space="preserve">1º, 2º e 3º </t>
  </si>
  <si>
    <t>29/2021; 17/2022,  19/2023,  24/2023 e 32/2024</t>
  </si>
  <si>
    <t>CHEFE DO SETOR DE SERVIÇOS - SSE</t>
  </si>
  <si>
    <t>TRANSFORMATIO TECNOLOGY EIRELI</t>
  </si>
  <si>
    <t>02229787000193</t>
  </si>
  <si>
    <t>Prestação de serviços de locação de equipamentos de informática, tipo estação de trabalho.</t>
  </si>
  <si>
    <t>PROCESSO 0014.2021.CPL.PE.0004.CPRH</t>
  </si>
  <si>
    <t>NE2025000044</t>
  </si>
  <si>
    <t>PREGÃO ELETRÔNICO Nº 004/2021</t>
  </si>
  <si>
    <t>1º e 2º, 4º</t>
  </si>
  <si>
    <t>3º - acréscimo de 25%</t>
  </si>
  <si>
    <t>CHEFE DA UNIDADE DE REDE E SUPORTE AO USUÁRIO DA CPRH - URSU</t>
  </si>
  <si>
    <t>EMPRESA BRASILEIRA DE CORREIOS E TELEGRAFOS - ECT</t>
  </si>
  <si>
    <t>34028316002157</t>
  </si>
  <si>
    <t>Prestação de serviços de postagens.</t>
  </si>
  <si>
    <t>PROCESSO Nº 0031.2021.CCD.IN.0001.CPRH</t>
  </si>
  <si>
    <t>NE2025000014</t>
  </si>
  <si>
    <t>INEXIGIBILIDADE Nº 001/2021</t>
  </si>
  <si>
    <t>HEWLETT PACKARD BRASIL LTDA</t>
  </si>
  <si>
    <t>61797924000236</t>
  </si>
  <si>
    <t>Prestação de serviços de assistência remota de alta qualidade e suporte local (on-site) para hardware da marca Hrwlett Packard Enterprise, incluindo fornecimento e instalação de peças.</t>
  </si>
  <si>
    <t>PROCESSO Nº 0024.2021.CCD.IN.0005.CPRH</t>
  </si>
  <si>
    <t>INEXIGIBILIDADE Nº 005/2021</t>
  </si>
  <si>
    <t>1º, 2º e 3º</t>
  </si>
  <si>
    <t>31/2023</t>
  </si>
  <si>
    <t>ETI - EMPRESA DE TECNOLOGIA EM INFORMÁTICA LTDA</t>
  </si>
  <si>
    <t>11965860000186</t>
  </si>
  <si>
    <t>Prestação de serviços técnicos de infraestrutura de tecnologia da informação e comunicação - TIC</t>
  </si>
  <si>
    <t>PROCESSO Nº 0012.2021.CPL.PE.0003.CPRH</t>
  </si>
  <si>
    <t>NE2025000055</t>
  </si>
  <si>
    <t>PREGÃO ELETRÔNICO Nº 0003/2021</t>
  </si>
  <si>
    <t>2º e 3º,4º</t>
  </si>
  <si>
    <t>19 e 31/2024</t>
  </si>
  <si>
    <t>POWER SERVIÇOS DE AUTOMAÇÃO, MONTAGENS E INSTALAÇÕES LTDA</t>
  </si>
  <si>
    <t>16731874000159</t>
  </si>
  <si>
    <t>Prestação de serviços de manutenção preventiva e corretiva de 1 (um) equipamento do tipo Grupo Motor Gerador.</t>
  </si>
  <si>
    <t>PROCESSO Nº 0009.2021.CCD.DL.0007.CPRH</t>
  </si>
  <si>
    <t>DISPENSA DE LICITAÇÃO Nº 0007/2021</t>
  </si>
  <si>
    <t xml:space="preserve">1º e 2º </t>
  </si>
  <si>
    <t>Nº 30/2023</t>
  </si>
  <si>
    <t>586,04</t>
  </si>
  <si>
    <t>009</t>
  </si>
  <si>
    <t>011</t>
  </si>
  <si>
    <t>012</t>
  </si>
  <si>
    <t>NE2025000045</t>
  </si>
  <si>
    <t>NE2025000013</t>
  </si>
  <si>
    <t xml:space="preserve">PROCESSO Nº 0136.2021.CCPLE.X.PE.0121.SAD </t>
  </si>
  <si>
    <t>NE2025000027</t>
  </si>
  <si>
    <t>PREGÃO ELETRONICO Nº 121/2021</t>
  </si>
  <si>
    <t>CONTRATO DE ADESÃO Nº 0012022CPRH001</t>
  </si>
  <si>
    <t>RENOVAÇÃO AUTOMÁTICA</t>
  </si>
  <si>
    <t>EMBRALOC LOCADORA E COMÉRCIO DE MÁQUINAS E EQUIPAMENTOS EIRELI - EPP</t>
  </si>
  <si>
    <t>Prestação de Serviços de locação de 1 container</t>
  </si>
  <si>
    <t>PROCESSO Nº 0007.2022.CPL.PE.00004.CPRH</t>
  </si>
  <si>
    <t>PREGÃO ELETRÔNICO Nº 004/2022</t>
  </si>
  <si>
    <t>GERENTE DA UNIDADE DE SERVIÇOS ADMINISTRATIVOS GERAIS - USAG.</t>
  </si>
  <si>
    <t>LOCAMIL SERVIÇOS EIRELI</t>
  </si>
  <si>
    <t>Prestação de serviços de locação de 14 (quatorze) veículos, tipo HATCH.</t>
  </si>
  <si>
    <t>PROCESSO Nº 0006.2022.CCPLE-VI.PE.0005.SAD - ADESÃO À ATA DE REGISTRO DE PREÇOS Nº 0009.00.2022.GOV.SAD/PE.</t>
  </si>
  <si>
    <t>NE2025000051</t>
  </si>
  <si>
    <t>PREGÃO ELETRÔNICO Nº 005/2022</t>
  </si>
  <si>
    <t>22/2023 - 25/2024</t>
  </si>
  <si>
    <t>FERNANDO CASSÉ, CHEFE DO SETOR DE TRANSPORTES - STRA.</t>
  </si>
  <si>
    <t>ALPI NEGOCIAL LTDA - EPP</t>
  </si>
  <si>
    <t>Locação anual de 01 (um) vieículo tipo SEDAN</t>
  </si>
  <si>
    <t>PROCESSO Nº  006.2022.CCPLE-VI.PE.00005.SAD - ADESÃO A ATA DE REGISTRO DE PREÇOS CORPORATIVA Nº 009.00.2022.GOV.SAD/PE</t>
  </si>
  <si>
    <t>NE2025000040</t>
  </si>
  <si>
    <t>PREGÃO ELETRÔNICO Nº 0005/2022</t>
  </si>
  <si>
    <t>NE2025000015</t>
  </si>
  <si>
    <t>005</t>
  </si>
  <si>
    <t>RM TERCEIRIZAÇÃO E GESTÃO DE RECURSOS HUMANOS EIRELI</t>
  </si>
  <si>
    <t>05465222000101</t>
  </si>
  <si>
    <t>Prestação de serviços de 5 (cinco) profissionais, tipo apoio administrativo.</t>
  </si>
  <si>
    <t>PROCESSO Nº 0011.2021.CCPLE-IV.PE.0011.SAD - ADESÃO À ATA DE REGISTRO DE PREÇOS Nº 0016.00.2021.GOV.SAD.</t>
  </si>
  <si>
    <t>NE202500022</t>
  </si>
  <si>
    <t>PREGÃO ELETRÔNICO Nº 011/2021</t>
  </si>
  <si>
    <t>17 e 20/2023, 21/2024, 27/2024</t>
  </si>
  <si>
    <t>MARIA ILZA CARDOSO DE FREITAS, CHEFE DA UNIDADE DE SERVIÇOS - SSE.</t>
  </si>
  <si>
    <t>008</t>
  </si>
  <si>
    <t>ACM TERCEIRIZAÇÃO DE SERVIÇOS LTDA</t>
  </si>
  <si>
    <t>27753399000138</t>
  </si>
  <si>
    <t>Prestação de serviços de limpeza e conservação predial.</t>
  </si>
  <si>
    <t>PROCESSO Nº0061.2022.CCPLE-IV.PE.0041.SAD.CPRH.</t>
  </si>
  <si>
    <t>NE2025000064</t>
  </si>
  <si>
    <t>PREGÃO ELETRÔNICO Nº 041/2022</t>
  </si>
  <si>
    <t xml:space="preserve">1º, 2º </t>
  </si>
  <si>
    <t>Prestação de serviços de 31 (trinta e um) Profissionais, tipo Apoio Administrativo.</t>
  </si>
  <si>
    <t>PROCESSO Nº 0011.2021.CCPLE-IV.PE.0011.SAD - ADESÃO À ATA DE REGISTRO DE PREÇOS Nº 0016.00.2021.GOV.SAD/PE</t>
  </si>
  <si>
    <t>NE2025000023</t>
  </si>
  <si>
    <t>16/2023,  21//2023 e 29/2024</t>
  </si>
  <si>
    <t xml:space="preserve">3º </t>
  </si>
  <si>
    <t>ASA RENT A CAR LOCAÇÃO DE VEÍCULOS LTDA</t>
  </si>
  <si>
    <t>COMPANHIA EDITORA DE PERNAMBUCO  - CEPE</t>
  </si>
  <si>
    <t>Prestação de serviços de digitalização e gestão de documentos</t>
  </si>
  <si>
    <t>PROCESSO PE INTEGRADO Nº 0010.2022.CCD.IN.0002.CPRH</t>
  </si>
  <si>
    <t>NE2025000035</t>
  </si>
  <si>
    <t>PARECER DE INEXIGIBILIDADE Nº 004/2022</t>
  </si>
  <si>
    <t>UNIDADE DE EXECUÇÃO ORÇAMENTÁRIA - UEOF</t>
  </si>
  <si>
    <t>014</t>
  </si>
  <si>
    <t>INTERAGI TECNOLOGIA LTDA - EPP</t>
  </si>
  <si>
    <t>Prestação de serviços de manutenção e administração da página institucional da Agência CPRH e desenvolvimento de aplicativos para plataforma mobile com sistemas operacionais android e IOS nativos.</t>
  </si>
  <si>
    <t>PROCESSO Nº 0006.2022.CPL.PE.0003-CPRH</t>
  </si>
  <si>
    <t>PREGÃO ELETRÔNICO Nº 0003.2022</t>
  </si>
  <si>
    <t>20.09.2022</t>
  </si>
  <si>
    <t>1º e 2º</t>
  </si>
  <si>
    <t>19.09.2025</t>
  </si>
  <si>
    <t>GERENTE DA UNIDADE DE SISTEMAS DE INFORMAÇÕES - USIN</t>
  </si>
  <si>
    <t>PROCESSO Nº 00006.2022.CCPLE-VI.PE.0005.SAD  - ADESÃO A ATA DE REGISTRO DE PREÇOS Nº 0009.2022.00.2022.GOV.SAD</t>
  </si>
  <si>
    <t>NE2025000039</t>
  </si>
  <si>
    <t>15.09.2022</t>
  </si>
  <si>
    <t>14.03.2025</t>
  </si>
  <si>
    <t>18/2023 e 22/2024</t>
  </si>
  <si>
    <t>CHEFE DO SETOR DE TRANSPORTES</t>
  </si>
  <si>
    <t>INFORPARTNER - INFORMÁTICA &amp; NEGÓCIOS LTDA</t>
  </si>
  <si>
    <t>Contratação de empresa para prestação de  serviços de locação de equipamentos de informática do tipo estações de trabalho</t>
  </si>
  <si>
    <t>PROCESSO Nº 0011.2022.CPL.PE.006.CPRH</t>
  </si>
  <si>
    <t>PREGÃO ELETRÔNICO Nº 0006/2022</t>
  </si>
  <si>
    <t>12.09.2022</t>
  </si>
  <si>
    <t>11.09.2025</t>
  </si>
  <si>
    <t>28/2024</t>
  </si>
  <si>
    <t>GERENTE DA UNIDADE DE REDE E DE SUPORTE AO USUÁRIO - URSU</t>
  </si>
  <si>
    <t>EFICÁCIA ORGANIZAÇÃO LTDA</t>
  </si>
  <si>
    <t>Prestação de serviços de contagem de pontos de função em sistemas e aplicativos</t>
  </si>
  <si>
    <t>PROCESSO Nº 00127.2020.CCPLE-VII.PE.0101.SAD.SAD.ATI -  - ADESÃO A ATA DE REGISTRO DE PREÇOS Nº 035.00.2021.GOV.SAD/PE</t>
  </si>
  <si>
    <t>NE2025000046</t>
  </si>
  <si>
    <t>PREGÃO ELETRÔNICO Nº 0101/2020</t>
  </si>
  <si>
    <t>27.09.2022</t>
  </si>
  <si>
    <t>26.09.2025</t>
  </si>
  <si>
    <t>Prestação de serviços de locação de 2 (dois) veículos VS-1</t>
  </si>
  <si>
    <t>018</t>
  </si>
  <si>
    <t>019</t>
  </si>
  <si>
    <t>020</t>
  </si>
  <si>
    <t>CPTEC - SOLUÇÕES E TECNOLOGIAS DA INFORMAÇÃO LTDA</t>
  </si>
  <si>
    <t>Prestação de serviços de solução integrada e gerenciada de software de proteção antivirus e antispyware (antimalware)</t>
  </si>
  <si>
    <t>PROCESSO Nº 093.2021.CCPLE-VIII.PE.0087.SAD.ATI - ATA DE REGISTRO DE PREÇOS Nº 0087/2021</t>
  </si>
  <si>
    <t>PREGÃO ELETREÔNICO Nº 087/2021</t>
  </si>
  <si>
    <t>03.10.2022</t>
  </si>
  <si>
    <t>02.10.2025</t>
  </si>
  <si>
    <t>PARCELA ÚNICA</t>
  </si>
  <si>
    <t>CMTECH COMÉRCIO &amp; SERVIÇOS DE INFORMÁTICA LTDA</t>
  </si>
  <si>
    <t>Contratação de empresa para prestação de serviços técnicos de sustentação, desenvolvimento e manutenção (corretiva e evolutiva) de sistemas de Informação</t>
  </si>
  <si>
    <t>PROCESSO Nº 0013.2022.CPL.PE.CPRH</t>
  </si>
  <si>
    <t>PREGÃO ELETRÔNICO Nº 0008/2022</t>
  </si>
  <si>
    <t>24.10.2022</t>
  </si>
  <si>
    <t>23.10.2025</t>
  </si>
  <si>
    <t>26/2024</t>
  </si>
  <si>
    <t>1º   (ACRÉSCIMO DE 24,93%)</t>
  </si>
  <si>
    <t>022</t>
  </si>
  <si>
    <t>NE2025000108</t>
  </si>
  <si>
    <t>CONSÓRCIO DPZ TECNOLOGIA -                            DATAMÉTRICA TELEATENDIMENTO S/A</t>
  </si>
  <si>
    <t>PRONET TECNOLOGIA E ENGENHARIA LTDA</t>
  </si>
  <si>
    <t>ZERO UM INFORMÁTICA ENGENHARIA E REPRESENTAÇÕES LTDA</t>
  </si>
  <si>
    <t>Contratação de empresa especializada na prestação de serviço de atendimento primeiro e segundo níveis, com gestão de serviços e atendimento de demandas e incidentes com suporte técnico de hardware e software do ambiente TIC</t>
  </si>
  <si>
    <t xml:space="preserve">PROCESSO Nº 0018.2022.CPL.PE.0012.CPRH  </t>
  </si>
  <si>
    <t>NE2025000086</t>
  </si>
  <si>
    <t>NE2025000048</t>
  </si>
  <si>
    <t>NE2025000049</t>
  </si>
  <si>
    <t>PREGÃO ELETRÔNICO Nº 0012/2022</t>
  </si>
  <si>
    <t>025</t>
  </si>
  <si>
    <t>01.11.2022</t>
  </si>
  <si>
    <t>31.10.2025</t>
  </si>
  <si>
    <t>GEODATIN INTELIGÊNCIA EM DADOS E GEOINFORMAÇÃO LTDA</t>
  </si>
  <si>
    <t>Prestação de serviços de criação, manutenção e suporte de uma plataforma web integrada de informações geoespacuais para monitoramento ambiental remoto do Estado de Pernambuco.</t>
  </si>
  <si>
    <t>PROCESSO Nº 0019.2022.CPL.PE.0013.CPRH</t>
  </si>
  <si>
    <t>PREGÃO ELETRÔNICO Nº 013/2022</t>
  </si>
  <si>
    <t>12.12.2022</t>
  </si>
  <si>
    <t>11.12.2025</t>
  </si>
  <si>
    <t>SERVIDOR DA UNIDADE DE FOMENTO E GESTÃO DE PROJETOS - UFGP.</t>
  </si>
  <si>
    <t>MAPROS LTDA</t>
  </si>
  <si>
    <t>Prestação de serviços de locação de 3 (três) nobreaks com instalação, manutenção preventiva e corretiva, troca de peças e baterias.</t>
  </si>
  <si>
    <t>PROCESSO Nº 0027.2022.CCD.DL.0007.CPRH</t>
  </si>
  <si>
    <t>NE2025000050</t>
  </si>
  <si>
    <t>DISPENSA DE LICITAÇÃO Nº 007/2022</t>
  </si>
  <si>
    <t>22.11.2022</t>
  </si>
  <si>
    <t>21.11.2025</t>
  </si>
  <si>
    <t>NE2025000043</t>
  </si>
  <si>
    <t>027</t>
  </si>
  <si>
    <t>RM TERCEIRIZAÇÃO E GESTÃO DE RECURSOS HUMANOS LTDA</t>
  </si>
  <si>
    <t>Prestação de serviços de controle e operação de Portaria.</t>
  </si>
  <si>
    <t>PROCESSO LICITATÓRIO Nº 0167/2021.CCPLE-V.PE- ADESÃO À ATA DE REGISTRO DE PREÇOS Nº 0016.00.2022.GOV.SAD.PE</t>
  </si>
  <si>
    <t>NE2025000066</t>
  </si>
  <si>
    <t>PREGÃO ELETRÔNICO Nº 0143/2021 - SAD.PE</t>
  </si>
  <si>
    <t>31.03.2023</t>
  </si>
  <si>
    <t>MARIA DAS GRAÇAS NASCIMENTO, AGENTE ADMINISTRATIVA GERAL DO SETOR DE SERVIÇOS - SSE</t>
  </si>
  <si>
    <t>004</t>
  </si>
  <si>
    <t>NEO-TAGUS INDUSTRIAL LTDA</t>
  </si>
  <si>
    <t>Aquisição de licença de uso do SOFTWARE MD ACESSO, para 3 (três) relógios eletrônicos de ponto e aquisição de licença de uso do SOFTWARE MD COMUNE PERFORMANCE III.</t>
  </si>
  <si>
    <t>PROCESSO PE INTEGRADO Nº 0005.2023.CCD.IN. 0002.CPRH</t>
  </si>
  <si>
    <t>NE2025000102</t>
  </si>
  <si>
    <t>INEXIGIBILIDADE Nº 002/2023</t>
  </si>
  <si>
    <t>07.08.2023</t>
  </si>
  <si>
    <t>06.08.2025</t>
  </si>
  <si>
    <t>CHEFE DO SETOR DE CADASTRO DE PESSOAL - STCD</t>
  </si>
  <si>
    <t>COMPANHIA EDITORA DE PERNAMBUCO - CEPE</t>
  </si>
  <si>
    <t>109212520002-98</t>
  </si>
  <si>
    <t>Prestação  de Serviço de digitalização de documentos, contemplando preparação, organização, traslado e armazenamento de documentos fisicos e digitais, realização de gestão.</t>
  </si>
  <si>
    <t>PROCESSO Nº 0048.2023.AC-22.IN.005.SAD</t>
  </si>
  <si>
    <t>NE2025000034</t>
  </si>
  <si>
    <t>INEXIGIBILIDADE Nº 005/2023</t>
  </si>
  <si>
    <t>01.11.2023</t>
  </si>
  <si>
    <t>SUPERINTENDENTE DE GESTÃO INSTITUCIONAL - SGI.- JUSSARA MOSCOSO DE ARAÚJO</t>
  </si>
  <si>
    <t>Prestação de serviço de locação de 3 veículos</t>
  </si>
  <si>
    <t>PROCESSO LICITATÓRIO Nº 0160.2022.PREG-IX.PE.0108.SAD</t>
  </si>
  <si>
    <t>NE2025000041</t>
  </si>
  <si>
    <t>PREGÃO ELETRÔNICO Nº 0160.2022</t>
  </si>
  <si>
    <t>16.11.2023</t>
  </si>
  <si>
    <t>15.05.2026</t>
  </si>
  <si>
    <t>JMF CONSTRUÇÕES SERVIÇOS E MANUTENÇÃO PREDIAL EIRELI</t>
  </si>
  <si>
    <t>Prestação de serviços de 1 (uma) Copeira.</t>
  </si>
  <si>
    <t>PROC. LICITATÓRIO Nº 0201.2022.PREG-V.PE.0134.SAD - ADESÃO À ATA DE REGISTRO DE PREÇOS CORPORATIVA Nº 0003.00.2023.GOV.SAD.PE.</t>
  </si>
  <si>
    <t>NE2025000024</t>
  </si>
  <si>
    <t>PREGÃO ELETRÔNICO Nº 0134/2023</t>
  </si>
  <si>
    <t>01.02.2024</t>
  </si>
  <si>
    <t>31.01.2026</t>
  </si>
  <si>
    <t>JM VIEIRA - COMÉRCIO DE GÁS E ÁGUA</t>
  </si>
  <si>
    <t>Fornecimento de gás de cozinha.</t>
  </si>
  <si>
    <t>PROCESSO PE INTEGRADO Nº 029.2023.CCD.DL.0020.CPRH</t>
  </si>
  <si>
    <t>01.03.2024</t>
  </si>
  <si>
    <t>28.02.2025</t>
  </si>
  <si>
    <t>NELSON MALAFAIA FILHO -  SETOR DE COMPRAS</t>
  </si>
  <si>
    <t>NE2025000091</t>
  </si>
  <si>
    <t>DISPENSA DE LICITAÇÃO Nº 0020/2023</t>
  </si>
  <si>
    <t>BRASLUSO TURISMO LTDA EPP</t>
  </si>
  <si>
    <t>Prestação de serviços de reserva, emissão e entrega de bilhetes aéreos para viagens nacionais e internacionais e demais serviços correlatos.</t>
  </si>
  <si>
    <t>PROC. LICITATÓRIO Nº 0471.2023.AC-60.PE.0405.SAD - ADESÃO À ATA DE REGISTRO DE PREÇOS CORPORATIVA Nº 0405.2023.SAD.</t>
  </si>
  <si>
    <t>PREGÃO ELETRÔNICO Nº 0405/2023</t>
  </si>
  <si>
    <t>15.02.2024</t>
  </si>
  <si>
    <t>14.02.2025</t>
  </si>
  <si>
    <t>CIBELY RAFAELA DA SILVA VALÉRIO BARRETO, CHEFE DA UNIDADE DE SERVIÇOS ADMINISTRATIVOS E GERAIS - USAG.</t>
  </si>
  <si>
    <t>07005206000153</t>
  </si>
  <si>
    <t>10624354000160</t>
  </si>
  <si>
    <t>33965309000175</t>
  </si>
  <si>
    <t>09480880000115</t>
  </si>
  <si>
    <t>ENCERRADO</t>
  </si>
  <si>
    <t>GESTÃO DE TERCEIRIZAÇÃO EM SERVIÇOS SELEÇÃO E AGENCIAMENTO DE MÃO DE OBRA EIRELI</t>
  </si>
  <si>
    <t>Prestação de Serviços de motoristas</t>
  </si>
  <si>
    <t>PROC. LICITATÓRIO Nº 0070.2023.CCPLE-XV.PE.0057.SAD</t>
  </si>
  <si>
    <t>NE2025000029</t>
  </si>
  <si>
    <t>PREGÃO ELETRÔNICO Nº 0057/2023</t>
  </si>
  <si>
    <t>JOSÉ FERNANDO CASSÉ, CHEFE DO SETOR DE TRANSPORTES</t>
  </si>
  <si>
    <t>AS DE LIMA COMÉRCIO - EPP</t>
  </si>
  <si>
    <t>Fornecimento de água mineral.</t>
  </si>
  <si>
    <t>PROC. Nº 0184/2023 - PROCAPE PREGÃO ELETRÔNICO Nº 0098/2023 - ADESÃO À ATA DE REGISTRO DE PREÇOS Nº 0124.00.2023.GOV.PROCAPE.PE</t>
  </si>
  <si>
    <t>NE2025000016</t>
  </si>
  <si>
    <t>PREGÃO ELETRÔNICO Nº 0098/2023</t>
  </si>
  <si>
    <t>01.04.2024</t>
  </si>
  <si>
    <t>31.03.2025</t>
  </si>
  <si>
    <t>NESON ANTÔNIO MALAFAIA DO SETOR DE COMPRAS, ALMOXARIFADO E PATRIMÔNIO - STCA</t>
  </si>
  <si>
    <t>WC LOCAÇÃO E SERVIÇOS LTDA</t>
  </si>
  <si>
    <t>Prestação de serviços de locação de 4 (quatro) containers, sendo um tipo escritório e três tipo almoxarifado.</t>
  </si>
  <si>
    <t>PROC. LICITATÓRIO Nº 0620.2023.AC10.PE.0527.SAD.CPRH</t>
  </si>
  <si>
    <t>PREGÃO ELETRÔNICO Nº 0527/2023</t>
  </si>
  <si>
    <t>SHALON SERVIÇOS DE CONSERVAÇÃO LTDA</t>
  </si>
  <si>
    <t>Prestação de serviços de manutenção predial, preventiva e corretiva, com disponibilização de equipamentos, ferramentas e utensílios, sem reposição e substituição de peças.</t>
  </si>
  <si>
    <t>PROC. LICITATÓRIO Nº 0062.2023.PREG-XIV.PE.0049.SAD</t>
  </si>
  <si>
    <t>NE2025000038</t>
  </si>
  <si>
    <t>PREGÃO ELETRÔNICO Nº 0049/2023</t>
  </si>
  <si>
    <t>11457039000159</t>
  </si>
  <si>
    <t>22553731000105</t>
  </si>
  <si>
    <t>11897590000113</t>
  </si>
  <si>
    <t>21179250000100</t>
  </si>
  <si>
    <t>NE2025000017</t>
  </si>
  <si>
    <t>003</t>
  </si>
  <si>
    <t>SERVIÇOS: MENSAL DE R$34.534,22        DIÁRIA:                VALOR UNITÁRIO                   R$ 97,12)</t>
  </si>
  <si>
    <t>TRANS SERVI TRANSPORTES E SERVIÇOS LTDA ME</t>
  </si>
  <si>
    <t>Prestação de serviços de Táxi</t>
  </si>
  <si>
    <t>PROC. Nº 0376.2023.AC-57.PE.0323.SAD  - ARPC Nº 0325.GOV.SAD.PE</t>
  </si>
  <si>
    <t>NE2025000018</t>
  </si>
  <si>
    <t>PREGÃO ELETRÔNICO Nº 0325/2023</t>
  </si>
  <si>
    <t>28.03.2024</t>
  </si>
  <si>
    <r>
      <t>C</t>
    </r>
    <r>
      <rPr>
        <b/>
        <sz val="8"/>
        <color rgb="FF000000"/>
        <rFont val="Arial"/>
        <family val="2"/>
      </rPr>
      <t>IBELY RAFAELA DA SILVA VALÉRIO BARRETO, CHEFE DA UNIDADE DE SERVIÇOS ADMINISTRATIVOS E GERAIS - USAG.</t>
    </r>
  </si>
  <si>
    <t>LUCIA MARIA TEIXEIRA DE MENEZES</t>
  </si>
  <si>
    <t>Prestação de serviços de confecção de crachás e fornecimento de acessório</t>
  </si>
  <si>
    <t>PROC. Nº 0020.2023.CCD.DL.0012.CPRH</t>
  </si>
  <si>
    <t>DISPENSA DE LICITAÇÃO Nº 0012/2024</t>
  </si>
  <si>
    <t>22.05.2024</t>
  </si>
  <si>
    <t>21.05.2025</t>
  </si>
  <si>
    <t xml:space="preserve">CHEFE DO SETOR DE CADASTRO DE PESSOAL - STCD </t>
  </si>
  <si>
    <t>GEOSOLOS CONSULTORIA PROJETOS E SERVIÇOS LTDA</t>
  </si>
  <si>
    <t>Prestação de serviço técnicos de cadastramento social e levantamento fundiário dos imóveis e eleboração do plano de gerenciamento para indenização das famílias residentes na área de atividades da ESEC Serra da Canoa - Floresta - PE.</t>
  </si>
  <si>
    <t xml:space="preserve">PROC. Nº  0348.2024.AC-11.PE.0093.SAD.CPRH </t>
  </si>
  <si>
    <t>NE2025000053</t>
  </si>
  <si>
    <t xml:space="preserve"> PREGÃO ELETRÔNICO . Nº 0093/2024</t>
  </si>
  <si>
    <t>08.05.2024</t>
  </si>
  <si>
    <t>ERIKSON FRANCISCO DA SILVA - GESTOR DA UNIDADE DE CONSERVAÇÃO ESEC - SERRA DA CANOA</t>
  </si>
  <si>
    <t>CENTRO DE INTEGRAÇÃO EMPRESA ESCOLA DE PERNAMBUCO- CIEE</t>
  </si>
  <si>
    <t>Prestação de serviços de agente de integração para operacionalização de Programa de Estágio Corporativo</t>
  </si>
  <si>
    <t>PROC. Nº 0043.2023.PREG-XII.PE.0037/SAD - PREGÃO ELET. Nº 0037/2023 - ARPC Nº 0023.00.2023.GOV.SAD.PE</t>
  </si>
  <si>
    <t>PREGÃO ELETRÔNICO Nº 0037/2023</t>
  </si>
  <si>
    <t>14.05.2024</t>
  </si>
  <si>
    <t>VALOR MENSAL VARIÁVEL</t>
  </si>
  <si>
    <t xml:space="preserve">GERALDO MARQUES GEUIROS JÚNIOR - CHEFE DO SETOR DE TREINAMENTO E DESENVOLVIMENTO DE PESSOAL </t>
  </si>
  <si>
    <t>00126621000116</t>
  </si>
  <si>
    <t>46371433000154</t>
  </si>
  <si>
    <t>04410021000136</t>
  </si>
  <si>
    <t>10998292000157</t>
  </si>
  <si>
    <t>NE2025000009</t>
  </si>
  <si>
    <t>NÃO FOI GERADA NE DE 2025 PARA ESTE CONTRATO, POR FALTA DE SALDO.</t>
  </si>
  <si>
    <t>ARMAZÉM 21 SERVIÇOS E PRODUÇÕES LTDA</t>
  </si>
  <si>
    <t>Prestação de serviços de buffet</t>
  </si>
  <si>
    <t>PROC. Nº 0190.2023.CPL.0104.MPPE ARP Nº 045/2023 (0007.00.2024.OPD.MPPE.PE)</t>
  </si>
  <si>
    <t>NE2025000019</t>
  </si>
  <si>
    <t>PREGÃO ELETRÔNICO Nº 0104/2023</t>
  </si>
  <si>
    <t>03.06.2024</t>
  </si>
  <si>
    <t>02.06.2025</t>
  </si>
  <si>
    <t>CIBELY RAFAELA DA SILVA VALÉRIO BARRETO - GERENTE DA UNIDADE DE SERVIÇOS ADMINISTRATIVOS  E GERAIS</t>
  </si>
  <si>
    <t>SIMPRESS COMÉRCIO LOCAÇÃO E SERVIÇOS LTDA</t>
  </si>
  <si>
    <t>Prestação de serviços de impressão, locação de equipamentos, reposição de suprimentos e suporte técnico remoto e manutenção presencial (preventiva e Corretiva).</t>
  </si>
  <si>
    <t>PROC. Nº 0014.2023.PREG..VII.PE.0012.SAD.ATI - PREGÃO ELET. Nº 012/2023 - ARPC Nº 0033.00.2023.SAD</t>
  </si>
  <si>
    <t>PREGÃO ELETRÔNICO Nº 012/2023</t>
  </si>
  <si>
    <t>18.07.2024</t>
  </si>
  <si>
    <t>17.07.2027</t>
  </si>
  <si>
    <t>JOÃO ANTONIO DA SILVA JÚNIOR DA UNIDADE DE REDE E SUPORTE AO USUÁRIO - URSU/CTIC</t>
  </si>
  <si>
    <t>CERTISIGN CERTIFICADORA DIGITAL S.A.</t>
  </si>
  <si>
    <t>Prestação de serviços de emssão de certificados digitais e-CPF e e-CNPJ</t>
  </si>
  <si>
    <t>PROC. Nº 0556.2023.AC-07.PE.0474.SAD.ATI - PREGÃO ELET. Nº 0474/2023 - ARPC Nº 0010.00.2024.GOV.SAD.PE</t>
  </si>
  <si>
    <t>NE2025000032</t>
  </si>
  <si>
    <t>PREGÃO ELETRÔNICO Nº 0474/2023</t>
  </si>
  <si>
    <t>25.06.2024</t>
  </si>
  <si>
    <t>24.06.2025</t>
  </si>
  <si>
    <t>MAURÍCIO MANOEL DE ALBUQUERQUE - CHEFE DO SETOR DE COMPRAS, ALMOXARIFADO E PETRIMÔNIO</t>
  </si>
  <si>
    <t>PROC. Nº 0471.2023.AC-60.PE.0405.SAD - PREGÃO ELET. 0405/2023.SAD</t>
  </si>
  <si>
    <t>03.09.2024</t>
  </si>
  <si>
    <t>02.09.2025</t>
  </si>
  <si>
    <t>BRASLUSO TURISMO LTDA EPP (CONVÊNIO APAC)</t>
  </si>
  <si>
    <t>013</t>
  </si>
  <si>
    <t>LOCAÇÃO DE EQUIPAMENTO: R$ 5.979,25  IMPRESSÃO:                    POR DEMANDA</t>
  </si>
  <si>
    <t>ANDRÉA SHIRLEY XAVIER DA SILVA - CHEFE DA UNIDADE DO LABORATÓRIO</t>
  </si>
  <si>
    <t>TRANS-SERVI TRANSPORTES E SERVIÇOS LTDA -ME (CONVÊNIO APAC)</t>
  </si>
  <si>
    <t>Prestação de serviços de táxi.</t>
  </si>
  <si>
    <t>PROC. Nº 0376.2023.AC-57.PE.0325.SAD - PREGÃO ELET. 0325/2023-SAD</t>
  </si>
  <si>
    <t>CITYLOC  CT  LOCAÇÃO DE VEÍCULOS E SERVIÇOS LTDA</t>
  </si>
  <si>
    <t>Prestação de serviços de locação de 12 (doze) viaturas, do tipo VS-2</t>
  </si>
  <si>
    <t>PROCESSO Nº 0221.2022.PREG-VII.PE.0151.SAD - ADESÃO À ATA DE REGISTRO DE PREÇOS Nº 0024.00.2023.GOV.SAD.PE</t>
  </si>
  <si>
    <t>NE2025000042</t>
  </si>
  <si>
    <t>PREGÃO ELETRÔNICO Nº 0151/2022</t>
  </si>
  <si>
    <t>10.09.2024</t>
  </si>
  <si>
    <t>09.03.2027</t>
  </si>
  <si>
    <t>33/2024</t>
  </si>
  <si>
    <t>PROCESSO Nº 1703.2024.AC-06.PE.0515.SAD.CPRH. PREGÃO ELET. 0515/2024</t>
  </si>
  <si>
    <t>NE2025000033</t>
  </si>
  <si>
    <t>PREGÃO ELETRONICO Nº 0515/2024</t>
  </si>
  <si>
    <t>04.11.2024</t>
  </si>
  <si>
    <t>03.11.2025</t>
  </si>
  <si>
    <t>CIBELY RAFAELA SILVA VALERIO/ CHEFE DA UNIDADE DE SERVIÇOS ADM. E GERAIS</t>
  </si>
  <si>
    <t>SEGUROS SURA S/A</t>
  </si>
  <si>
    <t>Prestação de serviço de Seguros Veicular</t>
  </si>
  <si>
    <t>PROCESSO PE INTEGRADO Nº 3069.2024.CCD.DL.0007.CPRH</t>
  </si>
  <si>
    <t>DISPENSA DE LICITAÇÃO Nº 007/2024</t>
  </si>
  <si>
    <t>ANDRÉA SHIRLEY XAVIER DA SILVA - CHEFE DA UNIDADE DE LABORATÓRIO</t>
  </si>
  <si>
    <t>015</t>
  </si>
  <si>
    <t>016</t>
  </si>
  <si>
    <t>Prestação de serviços de publicações de editais, avisos, extratos de contratos e convênios e demais atos administrativos.</t>
  </si>
  <si>
    <t>PROCESSO Nº 1433.2024.AC-56.IN.0113.SAD - ADESÃO ARPC Nº 011/2024.SAD</t>
  </si>
  <si>
    <t>NE2025000020</t>
  </si>
  <si>
    <t>INEXIGIBILIDADE DE LICITAÇÃO Nº 0113/2024</t>
  </si>
  <si>
    <t>11.12.2024</t>
  </si>
  <si>
    <t>10.12.2025</t>
  </si>
  <si>
    <t>BRALUSO TURISMO LTDA</t>
  </si>
  <si>
    <t>PROCESSO Nº 0471.2023.AC-60.PE.0405.SAD - ADESÃO À ATA DE REGISTRO DE PREÇOS Nº 0405.00.2023.GOV.SAD.PE</t>
  </si>
  <si>
    <t>NE2025000021</t>
  </si>
  <si>
    <t>03.12.2024</t>
  </si>
  <si>
    <t>AIR TECH COMÉRCIO VEREJISTA E SERVIÇOS DE AR CONDICIONADO LTDA - EPP</t>
  </si>
  <si>
    <t>PROCESSO Nº 1635.2024.AC-48.PE.0477.SAD.CPRH - PREGÃO ELET. SAD Nº  0477/2024</t>
  </si>
  <si>
    <t>PREGÃO ELETRÔNICO Nº 0477/2024</t>
  </si>
  <si>
    <t>06.12.2024</t>
  </si>
  <si>
    <t>05.12.2025</t>
  </si>
  <si>
    <t>MARIA ILZA CARDOSO DE FREITAS - SETOR DE SERVIÇOS</t>
  </si>
  <si>
    <t>CS BRASIL FROTAS S.A.</t>
  </si>
  <si>
    <t>PROCESSO Nº 0475.2024.AC-07.PE.0200.SAD - PREGÃO ELETRÔNICO Nº 0200/2024 - ATA DE REGISTRO DE PREÇOS 0028.00.2024.GOV.SAD.PE.</t>
  </si>
  <si>
    <t>PREGÃO ELETRÔNICO Nº 0200/2024</t>
  </si>
  <si>
    <t>ANDRADE BARROS LOGÍSTICA E SERVIÇOS LTDA</t>
  </si>
  <si>
    <t>NE2025000052</t>
  </si>
  <si>
    <t>03.01.2025</t>
  </si>
  <si>
    <t>02.07.2027</t>
  </si>
  <si>
    <t>NE2025000082</t>
  </si>
  <si>
    <t>023</t>
  </si>
  <si>
    <t>23.01.2025</t>
  </si>
  <si>
    <t>22.07.2027</t>
  </si>
  <si>
    <t>PRESTAÇÃO DE SERVIÇOS: R$ 94.648,32         DIÁRIAS: VALOR UNITÁRIO: R$ 93,04 POR DEMANDA</t>
  </si>
  <si>
    <t>NE2025000058</t>
  </si>
  <si>
    <t>001/2022, 020/2022,  029/2023 e 002/2025</t>
  </si>
  <si>
    <r>
      <t xml:space="preserve">Serviço de gerenciamento do </t>
    </r>
    <r>
      <rPr>
        <b/>
        <u/>
        <sz val="8"/>
        <color rgb="FF000000"/>
        <rFont val="Arial"/>
        <family val="2"/>
      </rPr>
      <t>fornecimento de combustíveis</t>
    </r>
    <r>
      <rPr>
        <sz val="8"/>
        <color rgb="FF000000"/>
        <rFont val="Arial"/>
        <family val="2"/>
      </rPr>
      <t xml:space="preserve"> para veículos/equipamentos do Governo do Estado de PE, envolvendo a implantação e operação de um sistema informatizado, via internet.</t>
    </r>
  </si>
  <si>
    <r>
      <t xml:space="preserve">Prestação de serviços de </t>
    </r>
    <r>
      <rPr>
        <b/>
        <u/>
        <sz val="8"/>
        <color rgb="FF000000"/>
        <rFont val="Arial"/>
        <family val="2"/>
      </rPr>
      <t>manutenção</t>
    </r>
    <r>
      <rPr>
        <sz val="8"/>
        <color rgb="FF000000"/>
        <rFont val="Arial"/>
        <family val="2"/>
      </rPr>
      <t xml:space="preserve"> corretiva e preventiva de veículos/equipamentos.</t>
    </r>
  </si>
  <si>
    <t xml:space="preserve">PROCESSO LICITATÓRIO Nº 005/2014 </t>
  </si>
  <si>
    <t xml:space="preserve">PROCESSO LICITATÓRIO Nº 004/2019 </t>
  </si>
  <si>
    <t xml:space="preserve">PACECER CPL Nº001/2020 PE INTEGRADO Nº 003.2020.CCD.IN.003.CPRH  </t>
  </si>
  <si>
    <t>PROCESSO LICITATÓRIO Nº  0004.2020.CCDDL.001.SAD.CPRH</t>
  </si>
  <si>
    <t xml:space="preserve">PROCESSO LICITATÓRIO Nº 0054.2020.CCPLE-V.PE.0041.SAD.CPRH  </t>
  </si>
  <si>
    <t>PROCESSO Nº 0020.2020.CCD.DL.0010.CPRH</t>
  </si>
  <si>
    <t>PROCESSO LICITATÓRIO Nº 0198.2019.CCPLE-XI-.PE.0139.SAD</t>
  </si>
  <si>
    <t>PROCESSO LICITATÓRIO Nº 0009.2020.CCPLE-IV.PE.0008.SAD</t>
  </si>
  <si>
    <t>SONALI DE CAMPOS PEREIRA  DA UNIDADE DE MONITORAMENTO DE FONTES POLUIDORAS - UMFP</t>
  </si>
  <si>
    <t>11078681000127</t>
  </si>
  <si>
    <t>07432517000107</t>
  </si>
  <si>
    <t>01554285000175</t>
  </si>
  <si>
    <t>03446400000113</t>
  </si>
  <si>
    <t>33065699000127</t>
  </si>
  <si>
    <t>10921252000107</t>
  </si>
  <si>
    <t>01368293000127</t>
  </si>
  <si>
    <t>27595780000116</t>
  </si>
  <si>
    <t>04741395000134</t>
  </si>
  <si>
    <t>76535764002278</t>
  </si>
  <si>
    <t>7653576002278</t>
  </si>
  <si>
    <t>Prestação de serviços de telefonia (pontos de voz)</t>
  </si>
  <si>
    <t>PROCESSO Nº 0226.2018.CEL.PE.0146.SAD</t>
  </si>
  <si>
    <t>PREGÃO ELETRÔNICO Nº 0146/2018</t>
  </si>
  <si>
    <t>PREGÃO ELETRÔNICO Nº 008/2020</t>
  </si>
  <si>
    <t>CONTRATO DE ADESÃO Nº 0022020022CPRH</t>
  </si>
  <si>
    <t>NE2025000115</t>
  </si>
  <si>
    <t>Serviços de telefonia fixa/tráfego de rede</t>
  </si>
  <si>
    <t>Prestação de serviços de telefonia móvel</t>
  </si>
  <si>
    <t>Prestação de serviços de telefonia (rede sem fio)</t>
  </si>
  <si>
    <t>Prestação de serviços de telefonia (ilink de dados)</t>
  </si>
  <si>
    <t>2025NE000067</t>
  </si>
  <si>
    <t>2025NE000088</t>
  </si>
  <si>
    <t>002/2025</t>
  </si>
  <si>
    <t>Prestação de seriços de Locação de 95 (noventa e cinco) aparelhos Condicionadores de ar.</t>
  </si>
  <si>
    <t>Prestação de Serviços de Locação de 10 (dez) veículos, classificação VS-1, tipo caminhonete cabine dupla.</t>
  </si>
  <si>
    <t>Prestação de Serviços de Locação de 8 (oito) veículos, classificação VS-1, tipo HATCH</t>
  </si>
  <si>
    <t>Prestação de Serviço  de 5 (cinco) profissionais, tipo Apoio de Laboratório.</t>
  </si>
  <si>
    <t>NE2025000118</t>
  </si>
  <si>
    <t>NE2025000119</t>
  </si>
  <si>
    <t>NE2025000120</t>
  </si>
  <si>
    <t>1º   (ACRÉSCIMO DE 25%)</t>
  </si>
  <si>
    <t>NE2025000077</t>
  </si>
  <si>
    <t>31.03.2026</t>
  </si>
  <si>
    <t>NE2025000068</t>
  </si>
  <si>
    <t>27.03.2026</t>
  </si>
  <si>
    <t>NE2025000136</t>
  </si>
  <si>
    <t>028</t>
  </si>
  <si>
    <t>28.02.2026</t>
  </si>
  <si>
    <t>02.12.2025</t>
  </si>
  <si>
    <t>NE202500156</t>
  </si>
  <si>
    <t>NE202500157</t>
  </si>
  <si>
    <t>NE2025000135</t>
  </si>
  <si>
    <t>17/2025</t>
  </si>
  <si>
    <t>LOCARALPI ALUGUEL DE VEÍCULOS LTDA</t>
  </si>
  <si>
    <t>06997469000123</t>
  </si>
  <si>
    <t>Prestação de serviços de locação de 1 (um) veículo, tipo SEDAN</t>
  </si>
  <si>
    <t>PROCESSO Nº 0541.2024.AC-07.PE.0239.SAD.</t>
  </si>
  <si>
    <t>NE2025000151</t>
  </si>
  <si>
    <t>PREGÃO ELETRÔNICO Nº 0239/2024</t>
  </si>
  <si>
    <t>28.04.2025</t>
  </si>
  <si>
    <t>05.11.2027</t>
  </si>
  <si>
    <t>MARIA JOÃO EVENTOS LTDA</t>
  </si>
  <si>
    <t>10288928000177</t>
  </si>
  <si>
    <t>Prestação de serviços de locação de equipamentos de transmissão simultânea.</t>
  </si>
  <si>
    <t>PROCESSO Nº 1252.2024.AC-II.PE.0002.FUNDARPE.</t>
  </si>
  <si>
    <t>NE2025000170</t>
  </si>
  <si>
    <t>PREGÃO ELETRÔNICO Nº 0002/2024</t>
  </si>
  <si>
    <t>29.11.2025</t>
  </si>
  <si>
    <t>NE2025000179</t>
  </si>
  <si>
    <t>20/2025</t>
  </si>
  <si>
    <t>NE2025000167</t>
  </si>
  <si>
    <t>NE2025000169</t>
  </si>
  <si>
    <t>23/2023 e 20/2024 - 19/2025</t>
  </si>
  <si>
    <t>NE2025000172</t>
  </si>
  <si>
    <t>Não comtempla</t>
  </si>
  <si>
    <t>NE2025000191</t>
  </si>
  <si>
    <t>21/2025</t>
  </si>
  <si>
    <t>NE2025000206</t>
  </si>
  <si>
    <t>13.05.2026</t>
  </si>
  <si>
    <t>CONSULTEN - CONSULTORIA DE ENGENHARIA LTDA</t>
  </si>
  <si>
    <t>Prestação eventual de serviços de elaboração de laudos de avaliação de bens imóveis urbanos.</t>
  </si>
  <si>
    <t>NE2025000173</t>
  </si>
  <si>
    <t>PREGÃO ELETRÔNICO Nº 0170/2024</t>
  </si>
  <si>
    <t>PROC. Nº 0441.2024.AC-22.PE.0170.SAD - ARPC Nº 013.00.2024.GOV.SAD.PE</t>
  </si>
  <si>
    <t>22.05.2025</t>
  </si>
  <si>
    <t>21.05.2026</t>
  </si>
  <si>
    <t>NE202500203</t>
  </si>
  <si>
    <t>1º,2º,3º,4º,5º,6º,7º,8º  9º , 10º e 11º</t>
  </si>
  <si>
    <t>30.03.2026</t>
  </si>
  <si>
    <t>ERNEST MAURICE THOM</t>
  </si>
  <si>
    <t>NE2025000229</t>
  </si>
  <si>
    <t>NE2025000199</t>
  </si>
  <si>
    <t>1º , 2º e 3º</t>
  </si>
  <si>
    <t>NE2025000232</t>
  </si>
  <si>
    <t xml:space="preserve"> ATUALIZADO EM 11/06/2025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</si>
</sst>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  <numFmt numFmtId="166" formatCode="#,##0.00;[Red]#,##0.00"/>
    <numFmt numFmtId="167" formatCode="&quot;R$&quot;\ #,##0.00;[Red]&quot;R$&quot;\ #,##0.00"/>
    <numFmt numFmtId="168" formatCode="00000"/>
    <numFmt numFmtId="169" formatCode="0;[Red]0"/>
    <numFmt numFmtId="170" formatCode="&quot;R$&quot;\ #,##0.00"/>
  </numFmts>
  <fonts count="24" x14ac:knownFonts="1">
    <font>
      <sz val="11"/>
      <color rgb="FF000000"/>
      <name val="Calibri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sz val="8"/>
      <color theme="1"/>
      <name val="Arial"/>
      <family val="2"/>
    </font>
    <font>
      <sz val="8"/>
      <color rgb="FF000000"/>
      <name val="Calibri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u/>
      <sz val="8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261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 wrapText="1"/>
    </xf>
    <xf numFmtId="167" fontId="12" fillId="5" borderId="10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7" fontId="10" fillId="0" borderId="6" xfId="0" applyNumberFormat="1" applyFont="1" applyBorder="1" applyAlignment="1">
      <alignment horizontal="center" vertical="center" wrapText="1"/>
    </xf>
    <xf numFmtId="167" fontId="13" fillId="5" borderId="10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0" fillId="6" borderId="6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167" fontId="10" fillId="0" borderId="13" xfId="0" applyNumberFormat="1" applyFont="1" applyBorder="1" applyAlignment="1">
      <alignment horizontal="center" vertical="center" wrapText="1"/>
    </xf>
    <xf numFmtId="167" fontId="13" fillId="5" borderId="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167" fontId="13" fillId="5" borderId="11" xfId="0" applyNumberFormat="1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left" vertical="center" wrapText="1"/>
    </xf>
    <xf numFmtId="49" fontId="15" fillId="5" borderId="14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14" fontId="11" fillId="5" borderId="14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0" fontId="11" fillId="5" borderId="11" xfId="0" applyFont="1" applyFill="1" applyBorder="1" applyAlignment="1">
      <alignment horizontal="left" vertical="center" wrapText="1"/>
    </xf>
    <xf numFmtId="49" fontId="15" fillId="0" borderId="11" xfId="0" applyNumberFormat="1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1" fillId="5" borderId="14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14" fontId="13" fillId="5" borderId="14" xfId="0" applyNumberFormat="1" applyFont="1" applyFill="1" applyBorder="1" applyAlignment="1">
      <alignment horizontal="center" vertical="center"/>
    </xf>
    <xf numFmtId="14" fontId="13" fillId="0" borderId="1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4" fontId="14" fillId="4" borderId="10" xfId="0" applyNumberFormat="1" applyFont="1" applyFill="1" applyBorder="1" applyAlignment="1">
      <alignment horizontal="center" vertical="center" wrapText="1"/>
    </xf>
    <xf numFmtId="14" fontId="14" fillId="4" borderId="6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67" fontId="10" fillId="0" borderId="11" xfId="0" applyNumberFormat="1" applyFont="1" applyBorder="1" applyAlignment="1">
      <alignment horizontal="center" vertical="center"/>
    </xf>
    <xf numFmtId="167" fontId="10" fillId="0" borderId="11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168" fontId="11" fillId="0" borderId="11" xfId="0" applyNumberFormat="1" applyFont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12" fontId="11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168" fontId="16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169" fontId="11" fillId="0" borderId="11" xfId="0" applyNumberFormat="1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169" fontId="10" fillId="0" borderId="11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vertical="center" wrapText="1"/>
    </xf>
    <xf numFmtId="3" fontId="10" fillId="0" borderId="11" xfId="0" applyNumberFormat="1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4" fontId="10" fillId="5" borderId="11" xfId="0" applyNumberFormat="1" applyFont="1" applyFill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/>
    </xf>
    <xf numFmtId="49" fontId="10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4" fillId="0" borderId="11" xfId="0" applyFont="1" applyBorder="1" applyAlignment="1">
      <alignment vertical="center"/>
    </xf>
    <xf numFmtId="170" fontId="10" fillId="0" borderId="11" xfId="0" applyNumberFormat="1" applyFont="1" applyBorder="1" applyAlignment="1">
      <alignment horizontal="center" vertical="center"/>
    </xf>
    <xf numFmtId="170" fontId="10" fillId="0" borderId="10" xfId="0" applyNumberFormat="1" applyFont="1" applyBorder="1" applyAlignment="1">
      <alignment horizontal="center" vertical="center" wrapText="1"/>
    </xf>
    <xf numFmtId="170" fontId="10" fillId="0" borderId="6" xfId="0" applyNumberFormat="1" applyFont="1" applyBorder="1" applyAlignment="1">
      <alignment horizontal="center" vertical="center" wrapText="1"/>
    </xf>
    <xf numFmtId="170" fontId="10" fillId="0" borderId="11" xfId="0" applyNumberFormat="1" applyFont="1" applyBorder="1" applyAlignment="1">
      <alignment horizontal="center" vertical="center" wrapText="1"/>
    </xf>
    <xf numFmtId="170" fontId="10" fillId="5" borderId="11" xfId="0" applyNumberFormat="1" applyFont="1" applyFill="1" applyBorder="1" applyAlignment="1">
      <alignment horizontal="center" vertical="center"/>
    </xf>
    <xf numFmtId="170" fontId="10" fillId="0" borderId="18" xfId="0" applyNumberFormat="1" applyFont="1" applyBorder="1" applyAlignment="1">
      <alignment horizontal="center" vertical="center" wrapText="1"/>
    </xf>
    <xf numFmtId="170" fontId="11" fillId="0" borderId="1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14" fontId="14" fillId="4" borderId="6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left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4" fontId="10" fillId="0" borderId="17" xfId="0" applyNumberFormat="1" applyFont="1" applyBorder="1" applyAlignment="1">
      <alignment horizontal="center" vertical="center" wrapText="1"/>
    </xf>
    <xf numFmtId="49" fontId="10" fillId="4" borderId="17" xfId="0" applyNumberFormat="1" applyFont="1" applyFill="1" applyBorder="1" applyAlignment="1">
      <alignment horizontal="center" vertical="center" wrapText="1"/>
    </xf>
    <xf numFmtId="14" fontId="14" fillId="4" borderId="17" xfId="0" applyNumberFormat="1" applyFont="1" applyFill="1" applyBorder="1" applyAlignment="1">
      <alignment horizontal="center" vertical="center" wrapText="1"/>
    </xf>
    <xf numFmtId="165" fontId="10" fillId="0" borderId="17" xfId="0" applyNumberFormat="1" applyFont="1" applyBorder="1" applyAlignment="1">
      <alignment horizontal="center" vertical="center" wrapText="1"/>
    </xf>
    <xf numFmtId="167" fontId="10" fillId="0" borderId="17" xfId="0" applyNumberFormat="1" applyFont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165" fontId="10" fillId="0" borderId="11" xfId="0" applyNumberFormat="1" applyFont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14" fontId="10" fillId="4" borderId="10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165" fontId="10" fillId="5" borderId="6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center" vertical="center" wrapText="1"/>
    </xf>
    <xf numFmtId="14" fontId="14" fillId="4" borderId="11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44" fontId="10" fillId="5" borderId="11" xfId="1" applyFont="1" applyFill="1" applyBorder="1" applyAlignment="1">
      <alignment horizontal="center" vertical="center"/>
    </xf>
    <xf numFmtId="167" fontId="11" fillId="5" borderId="10" xfId="0" applyNumberFormat="1" applyFont="1" applyFill="1" applyBorder="1" applyAlignment="1">
      <alignment horizontal="center" vertical="center" wrapText="1"/>
    </xf>
    <xf numFmtId="170" fontId="10" fillId="5" borderId="0" xfId="0" applyNumberFormat="1" applyFont="1" applyFill="1" applyAlignment="1">
      <alignment horizontal="center" vertical="center"/>
    </xf>
    <xf numFmtId="167" fontId="11" fillId="5" borderId="1" xfId="0" applyNumberFormat="1" applyFont="1" applyFill="1" applyBorder="1" applyAlignment="1">
      <alignment horizontal="center" vertical="center" wrapText="1"/>
    </xf>
    <xf numFmtId="167" fontId="11" fillId="5" borderId="11" xfId="0" applyNumberFormat="1" applyFont="1" applyFill="1" applyBorder="1" applyAlignment="1">
      <alignment horizontal="center" vertical="center" wrapText="1"/>
    </xf>
    <xf numFmtId="167" fontId="11" fillId="5" borderId="19" xfId="0" applyNumberFormat="1" applyFont="1" applyFill="1" applyBorder="1" applyAlignment="1">
      <alignment horizontal="center" vertical="center" wrapText="1"/>
    </xf>
    <xf numFmtId="4" fontId="11" fillId="5" borderId="11" xfId="0" applyNumberFormat="1" applyFont="1" applyFill="1" applyBorder="1" applyAlignment="1">
      <alignment horizontal="center" vertical="center" wrapText="1"/>
    </xf>
    <xf numFmtId="170" fontId="11" fillId="5" borderId="11" xfId="0" applyNumberFormat="1" applyFont="1" applyFill="1" applyBorder="1" applyAlignment="1">
      <alignment horizontal="center" vertical="center"/>
    </xf>
    <xf numFmtId="170" fontId="17" fillId="5" borderId="11" xfId="0" applyNumberFormat="1" applyFont="1" applyFill="1" applyBorder="1" applyAlignment="1">
      <alignment horizontal="center" vertical="center"/>
    </xf>
    <xf numFmtId="4" fontId="17" fillId="5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16" fillId="0" borderId="1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center" vertical="center" wrapText="1"/>
    </xf>
    <xf numFmtId="14" fontId="14" fillId="0" borderId="11" xfId="0" applyNumberFormat="1" applyFont="1" applyFill="1" applyBorder="1" applyAlignment="1">
      <alignment horizontal="center" vertical="center" wrapText="1"/>
    </xf>
    <xf numFmtId="165" fontId="10" fillId="0" borderId="11" xfId="0" applyNumberFormat="1" applyFont="1" applyFill="1" applyBorder="1" applyAlignment="1">
      <alignment horizontal="center" vertical="center" wrapText="1"/>
    </xf>
    <xf numFmtId="167" fontId="10" fillId="0" borderId="11" xfId="0" applyNumberFormat="1" applyFont="1" applyFill="1" applyBorder="1" applyAlignment="1">
      <alignment horizontal="center" vertical="center" wrapText="1"/>
    </xf>
    <xf numFmtId="167" fontId="11" fillId="0" borderId="11" xfId="0" applyNumberFormat="1" applyFont="1" applyFill="1" applyBorder="1" applyAlignment="1">
      <alignment horizontal="center" vertical="center" wrapText="1"/>
    </xf>
    <xf numFmtId="167" fontId="13" fillId="0" borderId="1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Fill="1" applyBorder="1" applyAlignment="1">
      <alignment horizontal="center" vertical="center" wrapText="1"/>
    </xf>
    <xf numFmtId="170" fontId="10" fillId="0" borderId="6" xfId="0" applyNumberFormat="1" applyFont="1" applyFill="1" applyBorder="1" applyAlignment="1">
      <alignment horizontal="center" vertical="center" wrapText="1"/>
    </xf>
    <xf numFmtId="167" fontId="11" fillId="0" borderId="10" xfId="0" applyNumberFormat="1" applyFont="1" applyFill="1" applyBorder="1" applyAlignment="1">
      <alignment horizontal="center" vertical="center" wrapText="1"/>
    </xf>
    <xf numFmtId="167" fontId="13" fillId="0" borderId="10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12" fontId="1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4" fontId="10" fillId="0" borderId="11" xfId="0" applyNumberFormat="1" applyFont="1" applyFill="1" applyBorder="1" applyAlignment="1">
      <alignment horizontal="center" vertical="center"/>
    </xf>
    <xf numFmtId="170" fontId="10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left" vertical="center"/>
    </xf>
    <xf numFmtId="169" fontId="10" fillId="0" borderId="11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center" vertical="center" wrapText="1"/>
    </xf>
    <xf numFmtId="170" fontId="11" fillId="0" borderId="11" xfId="0" applyNumberFormat="1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49" fontId="10" fillId="5" borderId="11" xfId="0" applyNumberFormat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4" borderId="19" xfId="0" applyFont="1" applyFill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7" fontId="11" fillId="5" borderId="14" xfId="0" applyNumberFormat="1" applyFont="1" applyFill="1" applyBorder="1" applyAlignment="1">
      <alignment horizontal="center" vertical="center" wrapText="1"/>
    </xf>
    <xf numFmtId="167" fontId="13" fillId="5" borderId="24" xfId="0" applyNumberFormat="1" applyFont="1" applyFill="1" applyBorder="1" applyAlignment="1">
      <alignment horizontal="center" vertical="center" wrapText="1"/>
    </xf>
    <xf numFmtId="14" fontId="10" fillId="4" borderId="11" xfId="0" applyNumberFormat="1" applyFont="1" applyFill="1" applyBorder="1" applyAlignment="1">
      <alignment horizontal="center" vertical="center" wrapText="1"/>
    </xf>
    <xf numFmtId="168" fontId="10" fillId="0" borderId="11" xfId="0" applyNumberFormat="1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3" fillId="0" borderId="9" xfId="0" applyFont="1" applyBorder="1"/>
    <xf numFmtId="0" fontId="3" fillId="0" borderId="8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8" fillId="2" borderId="2" xfId="0" applyFont="1" applyFill="1" applyBorder="1" applyAlignment="1">
      <alignment horizontal="left" vertical="center" wrapText="1"/>
    </xf>
    <xf numFmtId="0" fontId="9" fillId="0" borderId="4" xfId="0" applyFont="1" applyBorder="1"/>
    <xf numFmtId="0" fontId="5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90488</xdr:colOff>
      <xdr:row>0</xdr:row>
      <xdr:rowOff>71436</xdr:rowOff>
    </xdr:from>
    <xdr:ext cx="857250" cy="423864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184"/>
        <a:stretch>
          <a:fillRect/>
        </a:stretch>
      </xdr:blipFill>
      <xdr:spPr>
        <a:xfrm>
          <a:off x="90488" y="71436"/>
          <a:ext cx="857250" cy="42386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15"/>
  <sheetViews>
    <sheetView tabSelected="1" zoomScaleNormal="100" workbookViewId="0">
      <pane ySplit="5" topLeftCell="A6" activePane="bottomLeft" state="frozen"/>
      <selection pane="bottomLeft" activeCell="D92" sqref="D92"/>
    </sheetView>
  </sheetViews>
  <sheetFormatPr defaultColWidth="14.42578125" defaultRowHeight="15" customHeight="1" x14ac:dyDescent="0.25"/>
  <cols>
    <col min="1" max="1" width="16.42578125" customWidth="1"/>
    <col min="2" max="2" width="47.42578125" customWidth="1"/>
    <col min="3" max="3" width="24.85546875" customWidth="1"/>
    <col min="4" max="4" width="50.5703125" customWidth="1"/>
    <col min="5" max="5" width="28" customWidth="1"/>
    <col min="6" max="6" width="21.28515625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8" width="21.28515625" customWidth="1"/>
    <col min="19" max="19" width="21.85546875" customWidth="1"/>
    <col min="20" max="34" width="14.7109375" customWidth="1"/>
  </cols>
  <sheetData>
    <row r="1" spans="1:34" x14ac:dyDescent="0.25">
      <c r="A1" s="249"/>
      <c r="B1" s="252" t="s">
        <v>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4"/>
      <c r="S1" s="25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" customHeight="1" x14ac:dyDescent="0.25">
      <c r="A2" s="250"/>
      <c r="B2" s="255" t="s">
        <v>43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5">
      <c r="A3" s="251"/>
      <c r="B3" s="252" t="s">
        <v>42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4"/>
      <c r="S3" s="25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5">
      <c r="A4" s="257" t="s">
        <v>615</v>
      </c>
      <c r="B4" s="248"/>
      <c r="C4" s="258" t="s">
        <v>1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8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60" x14ac:dyDescent="0.25">
      <c r="A5" s="2"/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3" t="s">
        <v>11</v>
      </c>
      <c r="L5" s="2" t="s">
        <v>12</v>
      </c>
      <c r="M5" s="2" t="s">
        <v>13</v>
      </c>
      <c r="N5" s="3" t="s">
        <v>14</v>
      </c>
      <c r="O5" s="2" t="s">
        <v>15</v>
      </c>
      <c r="P5" s="2" t="s">
        <v>16</v>
      </c>
      <c r="Q5" s="4" t="s">
        <v>17</v>
      </c>
      <c r="R5" s="4" t="s">
        <v>39</v>
      </c>
      <c r="S5" s="2" t="s">
        <v>38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42.75" customHeight="1" x14ac:dyDescent="0.25">
      <c r="A6" s="5">
        <v>1</v>
      </c>
      <c r="B6" s="68" t="s">
        <v>44</v>
      </c>
      <c r="C6" s="5">
        <v>3032826497</v>
      </c>
      <c r="D6" s="6" t="s">
        <v>45</v>
      </c>
      <c r="E6" s="7" t="s">
        <v>521</v>
      </c>
      <c r="F6" s="8" t="s">
        <v>57</v>
      </c>
      <c r="G6" s="9" t="s">
        <v>46</v>
      </c>
      <c r="H6" s="9" t="s">
        <v>47</v>
      </c>
      <c r="I6" s="5">
        <v>2014</v>
      </c>
      <c r="J6" s="10">
        <v>41767</v>
      </c>
      <c r="K6" s="11" t="s">
        <v>608</v>
      </c>
      <c r="L6" s="66">
        <v>46148</v>
      </c>
      <c r="M6" s="5" t="s">
        <v>48</v>
      </c>
      <c r="N6" s="5" t="s">
        <v>49</v>
      </c>
      <c r="O6" s="12">
        <v>2024.82</v>
      </c>
      <c r="P6" s="119">
        <v>24297.84</v>
      </c>
      <c r="Q6" s="162">
        <f>14040+22783.41+23275.76+23401.56+23464.7+23464.22+21809.42+23370.53+23386.96+24048.63+24703.3+4049.64+2024.82+2024.82</f>
        <v>255847.77000000002</v>
      </c>
      <c r="R6" s="13" t="s">
        <v>86</v>
      </c>
      <c r="S6" s="5" t="s">
        <v>50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42.75" customHeight="1" x14ac:dyDescent="0.25">
      <c r="A7" s="125">
        <v>1</v>
      </c>
      <c r="B7" s="68" t="s">
        <v>44</v>
      </c>
      <c r="C7" s="5">
        <v>3032826497</v>
      </c>
      <c r="D7" s="6" t="s">
        <v>45</v>
      </c>
      <c r="E7" s="7" t="s">
        <v>521</v>
      </c>
      <c r="F7" s="8" t="s">
        <v>614</v>
      </c>
      <c r="G7" s="9" t="s">
        <v>46</v>
      </c>
      <c r="H7" s="9" t="s">
        <v>47</v>
      </c>
      <c r="I7" s="5">
        <v>2014</v>
      </c>
      <c r="J7" s="10">
        <v>41767</v>
      </c>
      <c r="K7" s="11" t="s">
        <v>608</v>
      </c>
      <c r="L7" s="66">
        <v>46148</v>
      </c>
      <c r="M7" s="5" t="s">
        <v>48</v>
      </c>
      <c r="N7" s="5" t="s">
        <v>49</v>
      </c>
      <c r="O7" s="12">
        <v>2024.82</v>
      </c>
      <c r="P7" s="119">
        <v>24297.84</v>
      </c>
      <c r="Q7" s="162">
        <f>14040+22783.41+23275.76+23401.56+23464.7+23464.22+21809.42+23370.53+23386.96+24048.63+24703.3+4049.64+2024.82</f>
        <v>253822.95</v>
      </c>
      <c r="R7" s="13" t="s">
        <v>86</v>
      </c>
      <c r="S7" s="5" t="s">
        <v>50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43.5" customHeight="1" x14ac:dyDescent="0.25">
      <c r="A8" s="14">
        <v>2</v>
      </c>
      <c r="B8" s="68" t="s">
        <v>56</v>
      </c>
      <c r="C8" s="9" t="s">
        <v>539</v>
      </c>
      <c r="D8" s="15" t="s">
        <v>547</v>
      </c>
      <c r="E8" s="16" t="s">
        <v>51</v>
      </c>
      <c r="F8" s="8" t="s">
        <v>58</v>
      </c>
      <c r="G8" s="17" t="s">
        <v>52</v>
      </c>
      <c r="H8" s="17" t="s">
        <v>53</v>
      </c>
      <c r="I8" s="14">
        <v>2019</v>
      </c>
      <c r="J8" s="18">
        <v>43922</v>
      </c>
      <c r="K8" s="19" t="s">
        <v>54</v>
      </c>
      <c r="L8" s="67">
        <v>45991</v>
      </c>
      <c r="M8" s="14" t="s">
        <v>55</v>
      </c>
      <c r="N8" s="14" t="s">
        <v>55</v>
      </c>
      <c r="O8" s="20" t="s">
        <v>55</v>
      </c>
      <c r="P8" s="120">
        <v>26134.99</v>
      </c>
      <c r="Q8" s="162">
        <f>1900.07+2864.49+555.79+290.64+956.74+22527.44+62.43+25.25</f>
        <v>29182.85</v>
      </c>
      <c r="R8" s="13" t="s">
        <v>86</v>
      </c>
      <c r="S8" s="5" t="s">
        <v>50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42.75" customHeight="1" x14ac:dyDescent="0.25">
      <c r="A9" s="14">
        <v>3</v>
      </c>
      <c r="B9" s="68" t="s">
        <v>59</v>
      </c>
      <c r="C9" s="9" t="s">
        <v>60</v>
      </c>
      <c r="D9" s="15" t="s">
        <v>548</v>
      </c>
      <c r="E9" s="16" t="s">
        <v>61</v>
      </c>
      <c r="F9" s="8" t="s">
        <v>113</v>
      </c>
      <c r="G9" s="17" t="s">
        <v>52</v>
      </c>
      <c r="H9" s="17" t="s">
        <v>62</v>
      </c>
      <c r="I9" s="14">
        <v>2019</v>
      </c>
      <c r="J9" s="18">
        <v>43922</v>
      </c>
      <c r="K9" s="19" t="s">
        <v>63</v>
      </c>
      <c r="L9" s="67">
        <v>45991</v>
      </c>
      <c r="M9" s="14" t="s">
        <v>55</v>
      </c>
      <c r="N9" s="14" t="s">
        <v>55</v>
      </c>
      <c r="O9" s="9" t="s">
        <v>55</v>
      </c>
      <c r="P9" s="120">
        <f>85955.31+3304.47</f>
        <v>89259.78</v>
      </c>
      <c r="Q9" s="162">
        <f>9748.64+12115.19+1785.62+16664.25+3304.47+1101.49</f>
        <v>44719.659999999996</v>
      </c>
      <c r="R9" s="13" t="s">
        <v>86</v>
      </c>
      <c r="S9" s="5" t="s">
        <v>50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51.75" customHeight="1" x14ac:dyDescent="0.25">
      <c r="A10" s="14">
        <v>4</v>
      </c>
      <c r="B10" s="68" t="s">
        <v>64</v>
      </c>
      <c r="C10" s="9" t="s">
        <v>65</v>
      </c>
      <c r="D10" s="15" t="s">
        <v>66</v>
      </c>
      <c r="E10" s="16" t="s">
        <v>522</v>
      </c>
      <c r="F10" s="8" t="s">
        <v>71</v>
      </c>
      <c r="G10" s="17" t="s">
        <v>67</v>
      </c>
      <c r="H10" s="17" t="s">
        <v>68</v>
      </c>
      <c r="I10" s="14">
        <v>2019</v>
      </c>
      <c r="J10" s="18">
        <v>43675</v>
      </c>
      <c r="K10" s="19" t="s">
        <v>54</v>
      </c>
      <c r="L10" s="67">
        <v>45866</v>
      </c>
      <c r="M10" s="14" t="s">
        <v>69</v>
      </c>
      <c r="N10" s="14" t="s">
        <v>55</v>
      </c>
      <c r="O10" s="12">
        <v>80972.990000000005</v>
      </c>
      <c r="P10" s="120">
        <v>971675.88</v>
      </c>
      <c r="Q10" s="162">
        <f>215181+735722.9+856523.97+924208.73+862940.17+907114.41+161945.98+323891.96+80972.99+4405.96</f>
        <v>5072908.07</v>
      </c>
      <c r="R10" s="22" t="s">
        <v>72</v>
      </c>
      <c r="S10" s="5" t="s">
        <v>70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173" customFormat="1" ht="47.25" customHeight="1" x14ac:dyDescent="0.25">
      <c r="A11" s="186">
        <v>5</v>
      </c>
      <c r="B11" s="187" t="s">
        <v>73</v>
      </c>
      <c r="C11" s="188" t="s">
        <v>74</v>
      </c>
      <c r="D11" s="189" t="s">
        <v>75</v>
      </c>
      <c r="E11" s="190" t="s">
        <v>523</v>
      </c>
      <c r="F11" s="244" t="s">
        <v>76</v>
      </c>
      <c r="G11" s="191" t="s">
        <v>77</v>
      </c>
      <c r="H11" s="191" t="s">
        <v>78</v>
      </c>
      <c r="I11" s="186">
        <v>2020</v>
      </c>
      <c r="J11" s="192">
        <v>43910</v>
      </c>
      <c r="K11" s="191" t="s">
        <v>79</v>
      </c>
      <c r="L11" s="193">
        <v>45735</v>
      </c>
      <c r="M11" s="186" t="s">
        <v>55</v>
      </c>
      <c r="N11" s="186" t="s">
        <v>55</v>
      </c>
      <c r="O11" s="194">
        <v>4125</v>
      </c>
      <c r="P11" s="195">
        <v>49500</v>
      </c>
      <c r="Q11" s="196">
        <f>134175.32+35750.16+181426.52+37396.15+6159.36+6159.36</f>
        <v>401066.87</v>
      </c>
      <c r="R11" s="197" t="s">
        <v>80</v>
      </c>
      <c r="S11" s="242" t="s">
        <v>370</v>
      </c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</row>
    <row r="12" spans="1:34" ht="51.75" customHeight="1" x14ac:dyDescent="0.25">
      <c r="A12" s="14">
        <v>6</v>
      </c>
      <c r="B12" s="68" t="s">
        <v>610</v>
      </c>
      <c r="C12" s="9" t="s">
        <v>81</v>
      </c>
      <c r="D12" s="15" t="s">
        <v>82</v>
      </c>
      <c r="E12" s="16" t="s">
        <v>524</v>
      </c>
      <c r="F12" s="23" t="s">
        <v>591</v>
      </c>
      <c r="G12" s="17" t="s">
        <v>83</v>
      </c>
      <c r="H12" s="17" t="s">
        <v>84</v>
      </c>
      <c r="I12" s="14">
        <v>2020</v>
      </c>
      <c r="J12" s="18">
        <v>43959</v>
      </c>
      <c r="K12" s="19" t="s">
        <v>54</v>
      </c>
      <c r="L12" s="67">
        <v>46149</v>
      </c>
      <c r="M12" s="14" t="s">
        <v>85</v>
      </c>
      <c r="N12" s="14" t="s">
        <v>55</v>
      </c>
      <c r="O12" s="12">
        <v>6132.63</v>
      </c>
      <c r="P12" s="120">
        <v>73591.56</v>
      </c>
      <c r="Q12" s="162">
        <f>39900+65906.45+74308.88+71198.75+69880.68+12274.26+12274.26+12265.26+6132.63</f>
        <v>364141.17000000004</v>
      </c>
      <c r="R12" s="22" t="s">
        <v>72</v>
      </c>
      <c r="S12" s="5" t="s">
        <v>70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51.75" customHeight="1" x14ac:dyDescent="0.25">
      <c r="A13" s="125">
        <v>6</v>
      </c>
      <c r="B13" s="68" t="s">
        <v>610</v>
      </c>
      <c r="C13" s="9" t="s">
        <v>81</v>
      </c>
      <c r="D13" s="15" t="s">
        <v>82</v>
      </c>
      <c r="E13" s="16" t="s">
        <v>524</v>
      </c>
      <c r="F13" s="23" t="s">
        <v>611</v>
      </c>
      <c r="G13" s="128" t="s">
        <v>83</v>
      </c>
      <c r="H13" s="128" t="s">
        <v>84</v>
      </c>
      <c r="I13" s="125">
        <v>2020</v>
      </c>
      <c r="J13" s="130">
        <v>43959</v>
      </c>
      <c r="K13" s="19" t="s">
        <v>49</v>
      </c>
      <c r="L13" s="129">
        <v>46149</v>
      </c>
      <c r="M13" s="125" t="s">
        <v>85</v>
      </c>
      <c r="N13" s="125" t="s">
        <v>55</v>
      </c>
      <c r="O13" s="12">
        <v>6132.63</v>
      </c>
      <c r="P13" s="120">
        <v>73591.56</v>
      </c>
      <c r="Q13" s="162">
        <f>39900+65906.45+74308.88+71198.75+69880.68+12274.26+12274.26+12265.26</f>
        <v>358008.54000000004</v>
      </c>
      <c r="R13" s="22" t="s">
        <v>72</v>
      </c>
      <c r="S13" s="5" t="s">
        <v>70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63.75" customHeight="1" x14ac:dyDescent="0.25">
      <c r="A14" s="14">
        <v>7</v>
      </c>
      <c r="B14" s="68" t="s">
        <v>87</v>
      </c>
      <c r="C14" s="9" t="s">
        <v>88</v>
      </c>
      <c r="D14" s="15" t="s">
        <v>89</v>
      </c>
      <c r="E14" s="16" t="s">
        <v>525</v>
      </c>
      <c r="F14" s="8" t="s">
        <v>90</v>
      </c>
      <c r="G14" s="17" t="s">
        <v>91</v>
      </c>
      <c r="H14" s="17" t="s">
        <v>92</v>
      </c>
      <c r="I14" s="14">
        <v>2020</v>
      </c>
      <c r="J14" s="18">
        <v>44105</v>
      </c>
      <c r="K14" s="19" t="s">
        <v>93</v>
      </c>
      <c r="L14" s="67">
        <v>45930</v>
      </c>
      <c r="M14" s="14" t="s">
        <v>94</v>
      </c>
      <c r="N14" s="14" t="s">
        <v>55</v>
      </c>
      <c r="O14" s="20">
        <v>64008.59</v>
      </c>
      <c r="P14" s="120">
        <v>768103.08</v>
      </c>
      <c r="Q14" s="162">
        <f>96749.82+386999.28+386999.28+739295.29+128017.18+768103.08+191755.77+255764.36+56967.65+56967.65+56967.65</f>
        <v>3124587.01</v>
      </c>
      <c r="R14" s="29" t="s">
        <v>95</v>
      </c>
      <c r="S14" s="5" t="s">
        <v>70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65.25" customHeight="1" x14ac:dyDescent="0.25">
      <c r="A15" s="14">
        <v>8</v>
      </c>
      <c r="B15" s="68" t="s">
        <v>96</v>
      </c>
      <c r="C15" s="126" t="s">
        <v>97</v>
      </c>
      <c r="D15" s="63" t="s">
        <v>98</v>
      </c>
      <c r="E15" s="16" t="s">
        <v>525</v>
      </c>
      <c r="F15" s="23" t="s">
        <v>99</v>
      </c>
      <c r="G15" s="17" t="s">
        <v>100</v>
      </c>
      <c r="H15" s="17" t="s">
        <v>101</v>
      </c>
      <c r="I15" s="14">
        <v>2020</v>
      </c>
      <c r="J15" s="18">
        <v>44105</v>
      </c>
      <c r="K15" s="19" t="s">
        <v>102</v>
      </c>
      <c r="L15" s="67">
        <v>45930</v>
      </c>
      <c r="M15" s="14" t="s">
        <v>55</v>
      </c>
      <c r="N15" s="14" t="s">
        <v>55</v>
      </c>
      <c r="O15" s="20">
        <v>38279.760000000002</v>
      </c>
      <c r="P15" s="120">
        <v>459357.12</v>
      </c>
      <c r="Q15" s="162">
        <f>425288.13+459357.12+459357.12+459357.12+42490.53+114839.28+153119.04+34068.99+34068.99+34068.99</f>
        <v>2216015.310000001</v>
      </c>
      <c r="R15" s="29" t="s">
        <v>95</v>
      </c>
      <c r="S15" s="24" t="s">
        <v>70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78" customHeight="1" x14ac:dyDescent="0.25">
      <c r="A16" s="14">
        <v>9</v>
      </c>
      <c r="B16" s="156" t="s">
        <v>103</v>
      </c>
      <c r="C16" s="33" t="s">
        <v>104</v>
      </c>
      <c r="D16" s="34" t="s">
        <v>105</v>
      </c>
      <c r="E16" s="153" t="s">
        <v>106</v>
      </c>
      <c r="F16" s="8" t="s">
        <v>112</v>
      </c>
      <c r="G16" s="17" t="s">
        <v>107</v>
      </c>
      <c r="H16" s="17" t="s">
        <v>108</v>
      </c>
      <c r="I16" s="14">
        <v>2020</v>
      </c>
      <c r="J16" s="18">
        <v>44166</v>
      </c>
      <c r="K16" s="25" t="s">
        <v>109</v>
      </c>
      <c r="L16" s="67">
        <v>45991</v>
      </c>
      <c r="M16" s="26" t="s">
        <v>518</v>
      </c>
      <c r="N16" s="14" t="s">
        <v>110</v>
      </c>
      <c r="O16" s="20" t="s">
        <v>516</v>
      </c>
      <c r="P16" s="21">
        <v>1243706.3999999999</v>
      </c>
      <c r="Q16" s="162">
        <f>911707.38+1043489.55+1191129.21+1166850.3+202188.87+272410.35+458893.92+11350.82</f>
        <v>5258020.4000000004</v>
      </c>
      <c r="R16" s="29" t="s">
        <v>111</v>
      </c>
      <c r="S16" s="5" t="s">
        <v>70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81.75" customHeight="1" x14ac:dyDescent="0.25">
      <c r="A17" s="152">
        <v>9</v>
      </c>
      <c r="B17" s="156" t="s">
        <v>103</v>
      </c>
      <c r="C17" s="33" t="s">
        <v>104</v>
      </c>
      <c r="D17" s="34" t="s">
        <v>105</v>
      </c>
      <c r="E17" s="153" t="s">
        <v>106</v>
      </c>
      <c r="F17" s="8" t="s">
        <v>551</v>
      </c>
      <c r="G17" s="128" t="s">
        <v>107</v>
      </c>
      <c r="H17" s="128" t="s">
        <v>108</v>
      </c>
      <c r="I17" s="125">
        <v>2020</v>
      </c>
      <c r="J17" s="130">
        <v>44166</v>
      </c>
      <c r="K17" s="25" t="s">
        <v>109</v>
      </c>
      <c r="L17" s="129">
        <v>45991</v>
      </c>
      <c r="M17" s="157" t="s">
        <v>553</v>
      </c>
      <c r="N17" s="125" t="s">
        <v>55</v>
      </c>
      <c r="O17" s="20" t="s">
        <v>516</v>
      </c>
      <c r="P17" s="21">
        <v>1243706.3999999999</v>
      </c>
      <c r="Q17" s="162"/>
      <c r="R17" s="29" t="s">
        <v>111</v>
      </c>
      <c r="S17" s="5" t="s">
        <v>70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72.75" customHeight="1" x14ac:dyDescent="0.25">
      <c r="A18" s="152">
        <v>9</v>
      </c>
      <c r="B18" s="155" t="s">
        <v>103</v>
      </c>
      <c r="C18" s="33" t="s">
        <v>104</v>
      </c>
      <c r="D18" s="34" t="s">
        <v>105</v>
      </c>
      <c r="E18" s="153" t="s">
        <v>106</v>
      </c>
      <c r="F18" s="8" t="s">
        <v>552</v>
      </c>
      <c r="G18" s="128" t="s">
        <v>107</v>
      </c>
      <c r="H18" s="128" t="s">
        <v>108</v>
      </c>
      <c r="I18" s="125">
        <v>2020</v>
      </c>
      <c r="J18" s="130">
        <v>44166</v>
      </c>
      <c r="K18" s="25" t="s">
        <v>109</v>
      </c>
      <c r="L18" s="129">
        <v>45991</v>
      </c>
      <c r="M18" s="157" t="s">
        <v>553</v>
      </c>
      <c r="N18" s="125" t="s">
        <v>55</v>
      </c>
      <c r="O18" s="20" t="s">
        <v>516</v>
      </c>
      <c r="P18" s="21">
        <v>1243706.3999999999</v>
      </c>
      <c r="Q18" s="162"/>
      <c r="R18" s="29" t="s">
        <v>111</v>
      </c>
      <c r="S18" s="5" t="s">
        <v>70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78" customHeight="1" x14ac:dyDescent="0.25">
      <c r="A19" s="14">
        <v>10</v>
      </c>
      <c r="B19" s="127" t="s">
        <v>114</v>
      </c>
      <c r="C19" s="128" t="s">
        <v>115</v>
      </c>
      <c r="D19" s="154" t="s">
        <v>116</v>
      </c>
      <c r="E19" s="16" t="s">
        <v>526</v>
      </c>
      <c r="F19" s="8" t="s">
        <v>121</v>
      </c>
      <c r="G19" s="17" t="s">
        <v>117</v>
      </c>
      <c r="H19" s="17" t="s">
        <v>92</v>
      </c>
      <c r="I19" s="14">
        <v>2021</v>
      </c>
      <c r="J19" s="18">
        <v>44392</v>
      </c>
      <c r="K19" s="19" t="s">
        <v>118</v>
      </c>
      <c r="L19" s="67">
        <v>45991</v>
      </c>
      <c r="M19" s="14" t="s">
        <v>55</v>
      </c>
      <c r="N19" s="14" t="s">
        <v>55</v>
      </c>
      <c r="O19" s="20" t="s">
        <v>119</v>
      </c>
      <c r="P19" s="21">
        <v>2049988.3</v>
      </c>
      <c r="Q19" s="162">
        <f>352048.22+151609.95+341122.38+390566.37</f>
        <v>1235346.92</v>
      </c>
      <c r="R19" s="28" t="s">
        <v>120</v>
      </c>
      <c r="S19" s="5" t="s">
        <v>70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51" customHeight="1" x14ac:dyDescent="0.25">
      <c r="A20" s="65">
        <v>11</v>
      </c>
      <c r="B20" s="69" t="s">
        <v>122</v>
      </c>
      <c r="C20" s="9" t="s">
        <v>123</v>
      </c>
      <c r="D20" s="15" t="s">
        <v>519</v>
      </c>
      <c r="E20" s="16" t="s">
        <v>527</v>
      </c>
      <c r="F20" s="8" t="s">
        <v>124</v>
      </c>
      <c r="G20" s="64" t="s">
        <v>125</v>
      </c>
      <c r="H20" s="17" t="s">
        <v>126</v>
      </c>
      <c r="I20" s="14">
        <v>2020</v>
      </c>
      <c r="J20" s="18">
        <v>44096</v>
      </c>
      <c r="K20" s="19" t="s">
        <v>127</v>
      </c>
      <c r="L20" s="67">
        <v>45921</v>
      </c>
      <c r="M20" s="26" t="s">
        <v>55</v>
      </c>
      <c r="N20" s="14" t="s">
        <v>128</v>
      </c>
      <c r="O20" s="20" t="s">
        <v>129</v>
      </c>
      <c r="P20" s="30">
        <v>881105.15</v>
      </c>
      <c r="Q20" s="162">
        <f>57830.41+230526.69+79276.86+500439.87+23434.32+38993.52+619214.08+67115.78+66885.63+678911.97</f>
        <v>2362629.13</v>
      </c>
      <c r="R20" s="31" t="s">
        <v>86</v>
      </c>
      <c r="S20" s="5" t="s">
        <v>70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43.5" customHeight="1" x14ac:dyDescent="0.25">
      <c r="A21" s="32">
        <v>12</v>
      </c>
      <c r="B21" s="145" t="s">
        <v>56</v>
      </c>
      <c r="C21" s="9" t="s">
        <v>539</v>
      </c>
      <c r="D21" s="7" t="s">
        <v>550</v>
      </c>
      <c r="E21" s="7" t="s">
        <v>542</v>
      </c>
      <c r="F21" s="146" t="s">
        <v>130</v>
      </c>
      <c r="G21" s="33" t="s">
        <v>543</v>
      </c>
      <c r="H21" s="150" t="s">
        <v>545</v>
      </c>
      <c r="I21" s="5">
        <v>2020</v>
      </c>
      <c r="J21" s="10">
        <v>44011</v>
      </c>
      <c r="K21" s="147" t="s">
        <v>55</v>
      </c>
      <c r="L21" s="66">
        <v>46142</v>
      </c>
      <c r="M21" s="5" t="s">
        <v>55</v>
      </c>
      <c r="N21" s="5" t="s">
        <v>55</v>
      </c>
      <c r="O21" s="146" t="s">
        <v>129</v>
      </c>
      <c r="P21" s="20">
        <v>289321.27</v>
      </c>
      <c r="Q21" s="163">
        <f>134175.32+151924.13+35750.16+181426.52+37396.15+6159.36+6159.36+7699.2+1539.84</f>
        <v>562230.03999999992</v>
      </c>
      <c r="R21" s="31" t="s">
        <v>86</v>
      </c>
      <c r="S21" s="5" t="s">
        <v>70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41.25" customHeight="1" x14ac:dyDescent="0.25">
      <c r="A22" s="32">
        <v>12</v>
      </c>
      <c r="B22" s="145" t="s">
        <v>56</v>
      </c>
      <c r="C22" s="114" t="s">
        <v>540</v>
      </c>
      <c r="D22" s="7" t="s">
        <v>549</v>
      </c>
      <c r="E22" s="7" t="s">
        <v>542</v>
      </c>
      <c r="F22" s="148" t="s">
        <v>131</v>
      </c>
      <c r="G22" s="33" t="s">
        <v>543</v>
      </c>
      <c r="H22" s="150" t="s">
        <v>545</v>
      </c>
      <c r="I22" s="5">
        <v>2020</v>
      </c>
      <c r="J22" s="10">
        <v>44011</v>
      </c>
      <c r="K22" s="147" t="s">
        <v>55</v>
      </c>
      <c r="L22" s="66">
        <v>46142</v>
      </c>
      <c r="M22" s="5" t="s">
        <v>55</v>
      </c>
      <c r="N22" s="5" t="s">
        <v>55</v>
      </c>
      <c r="O22" s="115" t="s">
        <v>129</v>
      </c>
      <c r="P22" s="20">
        <v>289321.27</v>
      </c>
      <c r="Q22" s="164">
        <f>8188.65+2729.55</f>
        <v>10918.2</v>
      </c>
      <c r="R22" s="31" t="s">
        <v>86</v>
      </c>
      <c r="S22" s="5" t="s">
        <v>70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39" customHeight="1" x14ac:dyDescent="0.25">
      <c r="A23" s="32">
        <v>12</v>
      </c>
      <c r="B23" s="145" t="s">
        <v>56</v>
      </c>
      <c r="C23" s="114" t="s">
        <v>540</v>
      </c>
      <c r="D23" s="7" t="s">
        <v>541</v>
      </c>
      <c r="E23" s="7" t="s">
        <v>542</v>
      </c>
      <c r="F23" s="149" t="s">
        <v>132</v>
      </c>
      <c r="G23" s="230" t="s">
        <v>543</v>
      </c>
      <c r="H23" s="231" t="s">
        <v>545</v>
      </c>
      <c r="I23" s="232">
        <v>2020</v>
      </c>
      <c r="J23" s="233">
        <v>44011</v>
      </c>
      <c r="K23" s="234" t="s">
        <v>55</v>
      </c>
      <c r="L23" s="235">
        <v>46142</v>
      </c>
      <c r="M23" s="232" t="s">
        <v>55</v>
      </c>
      <c r="N23" s="232" t="s">
        <v>55</v>
      </c>
      <c r="O23" s="236" t="s">
        <v>129</v>
      </c>
      <c r="P23" s="237">
        <v>289321.27</v>
      </c>
      <c r="Q23" s="238">
        <f>38191.7+2729.55</f>
        <v>40921.25</v>
      </c>
      <c r="R23" s="239" t="s">
        <v>86</v>
      </c>
      <c r="S23" s="232" t="s">
        <v>70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39" customHeight="1" x14ac:dyDescent="0.25">
      <c r="A24" s="131">
        <v>12</v>
      </c>
      <c r="B24" s="226" t="s">
        <v>56</v>
      </c>
      <c r="C24" s="227" t="s">
        <v>540</v>
      </c>
      <c r="D24" s="228" t="s">
        <v>541</v>
      </c>
      <c r="E24" s="228" t="s">
        <v>542</v>
      </c>
      <c r="F24" s="229" t="s">
        <v>594</v>
      </c>
      <c r="G24" s="33" t="s">
        <v>543</v>
      </c>
      <c r="H24" s="33" t="s">
        <v>545</v>
      </c>
      <c r="I24" s="32">
        <v>2020</v>
      </c>
      <c r="J24" s="39">
        <v>44011</v>
      </c>
      <c r="K24" s="240" t="s">
        <v>55</v>
      </c>
      <c r="L24" s="159">
        <v>46142</v>
      </c>
      <c r="M24" s="32" t="s">
        <v>55</v>
      </c>
      <c r="N24" s="32" t="s">
        <v>55</v>
      </c>
      <c r="O24" s="144" t="s">
        <v>129</v>
      </c>
      <c r="P24" s="144">
        <v>289321.27</v>
      </c>
      <c r="Q24" s="165"/>
      <c r="R24" s="41" t="s">
        <v>595</v>
      </c>
      <c r="S24" s="32" t="s">
        <v>70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36.75" customHeight="1" x14ac:dyDescent="0.25">
      <c r="A25" s="131">
        <v>13</v>
      </c>
      <c r="B25" s="132" t="s">
        <v>133</v>
      </c>
      <c r="C25" s="133" t="s">
        <v>134</v>
      </c>
      <c r="D25" s="134" t="s">
        <v>135</v>
      </c>
      <c r="E25" s="104" t="s">
        <v>528</v>
      </c>
      <c r="F25" s="52" t="s">
        <v>136</v>
      </c>
      <c r="G25" s="135" t="s">
        <v>544</v>
      </c>
      <c r="H25" s="135" t="s">
        <v>101</v>
      </c>
      <c r="I25" s="136">
        <v>2021</v>
      </c>
      <c r="J25" s="137">
        <v>44495</v>
      </c>
      <c r="K25" s="138" t="s">
        <v>137</v>
      </c>
      <c r="L25" s="139">
        <v>45955</v>
      </c>
      <c r="M25" s="136" t="s">
        <v>138</v>
      </c>
      <c r="N25" s="136" t="s">
        <v>55</v>
      </c>
      <c r="O25" s="140">
        <f>3889976.66</f>
        <v>3889976.66</v>
      </c>
      <c r="P25" s="141">
        <v>4064593.9</v>
      </c>
      <c r="Q25" s="166">
        <f>586011.96+3615154.56+3872935+4065128.88+677432.32+677432.32+301457.39</f>
        <v>13795552.43</v>
      </c>
      <c r="R25" s="142" t="s">
        <v>139</v>
      </c>
      <c r="S25" s="143" t="s">
        <v>70</v>
      </c>
      <c r="T25" s="160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38.25" customHeight="1" x14ac:dyDescent="0.25">
      <c r="A26" s="36">
        <v>14</v>
      </c>
      <c r="B26" s="70" t="s">
        <v>140</v>
      </c>
      <c r="C26" s="33" t="s">
        <v>141</v>
      </c>
      <c r="D26" s="38" t="s">
        <v>142</v>
      </c>
      <c r="E26" s="37" t="s">
        <v>143</v>
      </c>
      <c r="F26" s="32" t="s">
        <v>144</v>
      </c>
      <c r="G26" s="33" t="s">
        <v>145</v>
      </c>
      <c r="H26" s="33" t="s">
        <v>178</v>
      </c>
      <c r="I26" s="32">
        <v>2021</v>
      </c>
      <c r="J26" s="39">
        <v>44559</v>
      </c>
      <c r="K26" s="32" t="s">
        <v>146</v>
      </c>
      <c r="L26" s="60">
        <v>46019</v>
      </c>
      <c r="M26" s="32" t="s">
        <v>55</v>
      </c>
      <c r="N26" s="32" t="s">
        <v>147</v>
      </c>
      <c r="O26" s="40">
        <v>7200</v>
      </c>
      <c r="P26" s="121">
        <v>107520</v>
      </c>
      <c r="Q26" s="167">
        <f>71520+86400+86400+7200+14400+7200+7200</f>
        <v>280320</v>
      </c>
      <c r="R26" s="28" t="s">
        <v>148</v>
      </c>
      <c r="S26" s="32" t="s">
        <v>70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37.5" customHeight="1" x14ac:dyDescent="0.25">
      <c r="A27" s="32">
        <v>15</v>
      </c>
      <c r="B27" s="70" t="s">
        <v>149</v>
      </c>
      <c r="C27" s="33" t="s">
        <v>150</v>
      </c>
      <c r="D27" s="37" t="s">
        <v>151</v>
      </c>
      <c r="E27" s="37" t="s">
        <v>152</v>
      </c>
      <c r="F27" s="8" t="s">
        <v>153</v>
      </c>
      <c r="G27" s="33" t="s">
        <v>154</v>
      </c>
      <c r="H27" s="32">
        <v>9912555662</v>
      </c>
      <c r="I27" s="32">
        <v>2021</v>
      </c>
      <c r="J27" s="39">
        <v>44468</v>
      </c>
      <c r="K27" s="32" t="s">
        <v>55</v>
      </c>
      <c r="L27" s="60">
        <v>46293</v>
      </c>
      <c r="M27" s="32" t="s">
        <v>55</v>
      </c>
      <c r="N27" s="32" t="s">
        <v>55</v>
      </c>
      <c r="O27" s="32" t="s">
        <v>129</v>
      </c>
      <c r="P27" s="121">
        <v>60000</v>
      </c>
      <c r="Q27" s="165">
        <f>31411.82+43674.62+42770.03+6073.44+8594.77+3081.35+3081.35</f>
        <v>138687.38</v>
      </c>
      <c r="R27" s="41" t="s">
        <v>86</v>
      </c>
      <c r="S27" s="32" t="s">
        <v>70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38.25" customHeight="1" x14ac:dyDescent="0.25">
      <c r="A28" s="32">
        <v>16</v>
      </c>
      <c r="B28" s="71" t="s">
        <v>155</v>
      </c>
      <c r="C28" s="33" t="s">
        <v>156</v>
      </c>
      <c r="D28" s="27" t="s">
        <v>157</v>
      </c>
      <c r="E28" s="27" t="s">
        <v>158</v>
      </c>
      <c r="F28" s="42" t="s">
        <v>181</v>
      </c>
      <c r="G28" s="33" t="s">
        <v>159</v>
      </c>
      <c r="H28" s="33" t="s">
        <v>108</v>
      </c>
      <c r="I28" s="32">
        <v>2021</v>
      </c>
      <c r="J28" s="39">
        <v>44236</v>
      </c>
      <c r="K28" s="32" t="s">
        <v>160</v>
      </c>
      <c r="L28" s="60">
        <v>46061</v>
      </c>
      <c r="M28" s="32" t="s">
        <v>161</v>
      </c>
      <c r="N28" s="32" t="s">
        <v>55</v>
      </c>
      <c r="O28" s="40">
        <v>3714.74</v>
      </c>
      <c r="P28" s="121">
        <v>44576</v>
      </c>
      <c r="Q28" s="165">
        <f>34890+31103.39+40862.14+3714.74+7429.48</f>
        <v>117999.75</v>
      </c>
      <c r="R28" s="28" t="s">
        <v>148</v>
      </c>
      <c r="S28" s="32" t="s">
        <v>70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39" customHeight="1" x14ac:dyDescent="0.25">
      <c r="A29" s="35">
        <v>17</v>
      </c>
      <c r="B29" s="72" t="s">
        <v>162</v>
      </c>
      <c r="C29" s="44" t="s">
        <v>163</v>
      </c>
      <c r="D29" s="43" t="s">
        <v>164</v>
      </c>
      <c r="E29" s="43" t="s">
        <v>165</v>
      </c>
      <c r="F29" s="45" t="s">
        <v>166</v>
      </c>
      <c r="G29" s="59" t="s">
        <v>167</v>
      </c>
      <c r="H29" s="56" t="s">
        <v>179</v>
      </c>
      <c r="I29" s="46">
        <v>2021</v>
      </c>
      <c r="J29" s="47">
        <v>44559</v>
      </c>
      <c r="K29" s="46" t="s">
        <v>168</v>
      </c>
      <c r="L29" s="61">
        <v>46019</v>
      </c>
      <c r="M29" s="48" t="s">
        <v>169</v>
      </c>
      <c r="N29" s="48" t="s">
        <v>55</v>
      </c>
      <c r="O29" s="49">
        <v>37969.440000000002</v>
      </c>
      <c r="P29" s="121">
        <v>455633.31</v>
      </c>
      <c r="Q29" s="168">
        <f>514108.91+386845.41+505230.32+75939.05+113908.69+33792.98+33792.98</f>
        <v>1663618.3399999999</v>
      </c>
      <c r="R29" s="28" t="s">
        <v>148</v>
      </c>
      <c r="S29" s="32" t="s">
        <v>70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35.25" customHeight="1" x14ac:dyDescent="0.25">
      <c r="A30" s="32">
        <v>18</v>
      </c>
      <c r="B30" s="73" t="s">
        <v>170</v>
      </c>
      <c r="C30" s="51" t="s">
        <v>171</v>
      </c>
      <c r="D30" s="50" t="s">
        <v>172</v>
      </c>
      <c r="E30" s="50" t="s">
        <v>173</v>
      </c>
      <c r="F30" s="52" t="s">
        <v>182</v>
      </c>
      <c r="G30" s="57" t="s">
        <v>174</v>
      </c>
      <c r="H30" s="58" t="s">
        <v>180</v>
      </c>
      <c r="I30" s="53">
        <v>2021</v>
      </c>
      <c r="J30" s="54">
        <v>44559</v>
      </c>
      <c r="K30" s="53" t="s">
        <v>175</v>
      </c>
      <c r="L30" s="62">
        <v>46019</v>
      </c>
      <c r="M30" s="48" t="s">
        <v>176</v>
      </c>
      <c r="N30" s="48" t="s">
        <v>55</v>
      </c>
      <c r="O30" s="55" t="s">
        <v>177</v>
      </c>
      <c r="P30" s="118">
        <v>7032.48</v>
      </c>
      <c r="Q30" s="168">
        <f>5929+6634.6+6446.44+1172.08+1172.08+586.04+586.04+586.04</f>
        <v>23112.320000000007</v>
      </c>
      <c r="R30" s="29" t="s">
        <v>139</v>
      </c>
      <c r="S30" s="32" t="s">
        <v>70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173" customFormat="1" ht="47.25" customHeight="1" x14ac:dyDescent="0.25">
      <c r="A31" s="174">
        <v>19</v>
      </c>
      <c r="B31" s="175" t="s">
        <v>122</v>
      </c>
      <c r="C31" s="176" t="s">
        <v>123</v>
      </c>
      <c r="D31" s="177" t="s">
        <v>520</v>
      </c>
      <c r="E31" s="178" t="s">
        <v>183</v>
      </c>
      <c r="F31" s="171" t="s">
        <v>184</v>
      </c>
      <c r="G31" s="176" t="s">
        <v>185</v>
      </c>
      <c r="H31" s="176" t="s">
        <v>186</v>
      </c>
      <c r="I31" s="171">
        <v>2022</v>
      </c>
      <c r="J31" s="179">
        <v>44636</v>
      </c>
      <c r="K31" s="176" t="s">
        <v>187</v>
      </c>
      <c r="L31" s="180">
        <v>46096</v>
      </c>
      <c r="M31" s="171" t="s">
        <v>55</v>
      </c>
      <c r="N31" s="171" t="s">
        <v>55</v>
      </c>
      <c r="O31" s="181" t="s">
        <v>129</v>
      </c>
      <c r="P31" s="182">
        <v>94146.84</v>
      </c>
      <c r="Q31" s="183">
        <f>69679.42+81396.43+90228.48+6960.16+6960.16</f>
        <v>255224.64999999997</v>
      </c>
      <c r="R31" s="184" t="s">
        <v>86</v>
      </c>
      <c r="S31" s="185" t="s">
        <v>70</v>
      </c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</row>
    <row r="32" spans="1:34" s="173" customFormat="1" ht="47.25" customHeight="1" x14ac:dyDescent="0.25">
      <c r="A32" s="174">
        <v>19</v>
      </c>
      <c r="B32" s="175" t="s">
        <v>122</v>
      </c>
      <c r="C32" s="176" t="s">
        <v>123</v>
      </c>
      <c r="D32" s="177" t="s">
        <v>520</v>
      </c>
      <c r="E32" s="178" t="s">
        <v>183</v>
      </c>
      <c r="F32" s="171" t="s">
        <v>566</v>
      </c>
      <c r="G32" s="176" t="s">
        <v>185</v>
      </c>
      <c r="H32" s="176" t="s">
        <v>186</v>
      </c>
      <c r="I32" s="171">
        <v>2022</v>
      </c>
      <c r="J32" s="179">
        <v>44636</v>
      </c>
      <c r="K32" s="176" t="s">
        <v>187</v>
      </c>
      <c r="L32" s="180">
        <v>46096</v>
      </c>
      <c r="M32" s="171" t="s">
        <v>55</v>
      </c>
      <c r="N32" s="171" t="s">
        <v>55</v>
      </c>
      <c r="O32" s="181" t="s">
        <v>129</v>
      </c>
      <c r="P32" s="182">
        <v>94146.84</v>
      </c>
      <c r="Q32" s="165"/>
      <c r="R32" s="184" t="s">
        <v>86</v>
      </c>
      <c r="S32" s="185" t="s">
        <v>70</v>
      </c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</row>
    <row r="33" spans="1:34" ht="45" x14ac:dyDescent="0.25">
      <c r="A33" s="74">
        <v>20</v>
      </c>
      <c r="B33" s="71" t="s">
        <v>188</v>
      </c>
      <c r="C33" s="75">
        <v>6167644000155</v>
      </c>
      <c r="D33" s="27" t="s">
        <v>189</v>
      </c>
      <c r="E33" s="27" t="s">
        <v>190</v>
      </c>
      <c r="F33" s="53" t="s">
        <v>205</v>
      </c>
      <c r="G33" s="57" t="s">
        <v>191</v>
      </c>
      <c r="H33" s="58" t="s">
        <v>206</v>
      </c>
      <c r="I33" s="32">
        <v>2022</v>
      </c>
      <c r="J33" s="39">
        <v>44720</v>
      </c>
      <c r="K33" s="158" t="s">
        <v>241</v>
      </c>
      <c r="L33" s="159">
        <v>45815</v>
      </c>
      <c r="M33" s="48" t="s">
        <v>55</v>
      </c>
      <c r="N33" s="48" t="s">
        <v>55</v>
      </c>
      <c r="O33" s="49">
        <v>2077</v>
      </c>
      <c r="P33" s="76">
        <v>24924</v>
      </c>
      <c r="Q33" s="122">
        <f>11977.37+22847+22847+4154+6231+2077+2077</f>
        <v>72210.37</v>
      </c>
      <c r="R33" s="29" t="s">
        <v>192</v>
      </c>
      <c r="S33" s="48" t="s">
        <v>70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51" customHeight="1" x14ac:dyDescent="0.25">
      <c r="A34" s="74">
        <v>21</v>
      </c>
      <c r="B34" s="71" t="s">
        <v>193</v>
      </c>
      <c r="C34" s="75">
        <v>2743288000110</v>
      </c>
      <c r="D34" s="50" t="s">
        <v>194</v>
      </c>
      <c r="E34" s="50" t="s">
        <v>195</v>
      </c>
      <c r="F34" s="224" t="s">
        <v>196</v>
      </c>
      <c r="G34" s="57" t="s">
        <v>197</v>
      </c>
      <c r="H34" s="58" t="s">
        <v>92</v>
      </c>
      <c r="I34" s="53">
        <v>2022</v>
      </c>
      <c r="J34" s="54">
        <v>44716</v>
      </c>
      <c r="K34" s="53" t="s">
        <v>54</v>
      </c>
      <c r="L34" s="62">
        <v>45809</v>
      </c>
      <c r="M34" s="48" t="s">
        <v>198</v>
      </c>
      <c r="N34" s="48" t="s">
        <v>55</v>
      </c>
      <c r="O34" s="49">
        <v>28486.78</v>
      </c>
      <c r="P34" s="77">
        <v>341841.36</v>
      </c>
      <c r="Q34" s="122">
        <f>153140.4+299055.82+311432.64+56973.56+85460.34+29675.8+28686.56</f>
        <v>964425.12</v>
      </c>
      <c r="R34" s="29" t="s">
        <v>199</v>
      </c>
      <c r="S34" s="225" t="s">
        <v>370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51" customHeight="1" x14ac:dyDescent="0.25">
      <c r="A35" s="74">
        <v>21</v>
      </c>
      <c r="B35" s="71" t="s">
        <v>193</v>
      </c>
      <c r="C35" s="75">
        <v>2743288000110</v>
      </c>
      <c r="D35" s="50" t="s">
        <v>194</v>
      </c>
      <c r="E35" s="50" t="s">
        <v>195</v>
      </c>
      <c r="F35" s="224" t="s">
        <v>572</v>
      </c>
      <c r="G35" s="57" t="s">
        <v>197</v>
      </c>
      <c r="H35" s="58" t="s">
        <v>92</v>
      </c>
      <c r="I35" s="53">
        <v>2022</v>
      </c>
      <c r="J35" s="54">
        <v>44716</v>
      </c>
      <c r="K35" s="53" t="s">
        <v>54</v>
      </c>
      <c r="L35" s="62">
        <v>45809</v>
      </c>
      <c r="M35" s="48" t="s">
        <v>573</v>
      </c>
      <c r="N35" s="48" t="s">
        <v>55</v>
      </c>
      <c r="O35" s="49">
        <v>29675.8</v>
      </c>
      <c r="P35" s="77">
        <v>356109.6</v>
      </c>
      <c r="Q35" s="122">
        <f>153140.4+299055.82+311432.64+56973.56+85460.34</f>
        <v>906062.75999999989</v>
      </c>
      <c r="R35" s="29" t="s">
        <v>199</v>
      </c>
      <c r="S35" s="225" t="s">
        <v>370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56.25" x14ac:dyDescent="0.25">
      <c r="A36" s="74">
        <v>22</v>
      </c>
      <c r="B36" s="71" t="s">
        <v>200</v>
      </c>
      <c r="C36" s="75">
        <v>530052000170</v>
      </c>
      <c r="D36" s="50" t="s">
        <v>201</v>
      </c>
      <c r="E36" s="50" t="s">
        <v>202</v>
      </c>
      <c r="F36" s="224" t="s">
        <v>203</v>
      </c>
      <c r="G36" s="57" t="s">
        <v>204</v>
      </c>
      <c r="H36" s="58" t="s">
        <v>101</v>
      </c>
      <c r="I36" s="53">
        <v>2022</v>
      </c>
      <c r="J36" s="54">
        <v>44776</v>
      </c>
      <c r="K36" s="53" t="s">
        <v>55</v>
      </c>
      <c r="L36" s="62">
        <v>45781</v>
      </c>
      <c r="M36" s="48" t="s">
        <v>55</v>
      </c>
      <c r="N36" s="48" t="s">
        <v>55</v>
      </c>
      <c r="O36" s="49">
        <v>1684.5</v>
      </c>
      <c r="P36" s="77">
        <v>11791.5</v>
      </c>
      <c r="Q36" s="122">
        <f>2639.05+15160.5+16845+3369+5053.5+1164.5</f>
        <v>44231.55</v>
      </c>
      <c r="R36" s="29" t="s">
        <v>199</v>
      </c>
      <c r="S36" s="225" t="s">
        <v>370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51.75" customHeight="1" x14ac:dyDescent="0.25">
      <c r="A37" s="74">
        <v>23</v>
      </c>
      <c r="B37" s="71" t="s">
        <v>207</v>
      </c>
      <c r="C37" s="58" t="s">
        <v>208</v>
      </c>
      <c r="D37" s="27" t="s">
        <v>209</v>
      </c>
      <c r="E37" s="50" t="s">
        <v>210</v>
      </c>
      <c r="F37" s="53" t="s">
        <v>211</v>
      </c>
      <c r="G37" s="57" t="s">
        <v>212</v>
      </c>
      <c r="H37" s="58" t="s">
        <v>215</v>
      </c>
      <c r="I37" s="53">
        <v>2022</v>
      </c>
      <c r="J37" s="54">
        <v>44721</v>
      </c>
      <c r="K37" s="53" t="s">
        <v>613</v>
      </c>
      <c r="L37" s="62">
        <v>46181</v>
      </c>
      <c r="M37" s="57" t="s">
        <v>213</v>
      </c>
      <c r="N37" s="48" t="s">
        <v>55</v>
      </c>
      <c r="O37" s="49">
        <v>14552.6</v>
      </c>
      <c r="P37" s="118">
        <v>174631.2</v>
      </c>
      <c r="Q37" s="122">
        <f>70979.55+151089.28+168476.53+29105.4+30706.18+12951.82+12951.82</f>
        <v>476260.58</v>
      </c>
      <c r="R37" s="29" t="s">
        <v>214</v>
      </c>
      <c r="S37" s="48" t="s">
        <v>70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51.75" customHeight="1" x14ac:dyDescent="0.25">
      <c r="A38" s="74">
        <v>23</v>
      </c>
      <c r="B38" s="71" t="s">
        <v>207</v>
      </c>
      <c r="C38" s="58" t="s">
        <v>208</v>
      </c>
      <c r="D38" s="27" t="s">
        <v>209</v>
      </c>
      <c r="E38" s="50" t="s">
        <v>210</v>
      </c>
      <c r="F38" s="53" t="s">
        <v>612</v>
      </c>
      <c r="G38" s="57" t="s">
        <v>212</v>
      </c>
      <c r="H38" s="58" t="s">
        <v>215</v>
      </c>
      <c r="I38" s="53">
        <v>2022</v>
      </c>
      <c r="J38" s="54">
        <v>44721</v>
      </c>
      <c r="K38" s="53" t="s">
        <v>613</v>
      </c>
      <c r="L38" s="62">
        <v>46181</v>
      </c>
      <c r="M38" s="57" t="s">
        <v>213</v>
      </c>
      <c r="N38" s="48" t="s">
        <v>55</v>
      </c>
      <c r="O38" s="49">
        <v>14552.6</v>
      </c>
      <c r="P38" s="118">
        <v>174631.2</v>
      </c>
      <c r="Q38" s="122">
        <f>70979.55+151089.28+168476.53+29105.4+30706.18+12951.82</f>
        <v>463308.76</v>
      </c>
      <c r="R38" s="29" t="s">
        <v>214</v>
      </c>
      <c r="S38" s="48" t="s">
        <v>70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45" x14ac:dyDescent="0.25">
      <c r="A39" s="74">
        <v>24</v>
      </c>
      <c r="B39" s="71" t="s">
        <v>216</v>
      </c>
      <c r="C39" s="58" t="s">
        <v>217</v>
      </c>
      <c r="D39" s="27" t="s">
        <v>218</v>
      </c>
      <c r="E39" s="50" t="s">
        <v>219</v>
      </c>
      <c r="F39" s="53" t="s">
        <v>220</v>
      </c>
      <c r="G39" s="57" t="s">
        <v>221</v>
      </c>
      <c r="H39" s="58" t="s">
        <v>108</v>
      </c>
      <c r="I39" s="53">
        <v>2022</v>
      </c>
      <c r="J39" s="54">
        <v>44743</v>
      </c>
      <c r="K39" s="53" t="s">
        <v>222</v>
      </c>
      <c r="L39" s="62">
        <v>46203</v>
      </c>
      <c r="M39" s="48" t="s">
        <v>593</v>
      </c>
      <c r="N39" s="48" t="s">
        <v>55</v>
      </c>
      <c r="O39" s="49">
        <v>44873.54</v>
      </c>
      <c r="P39" s="118">
        <v>538482.84</v>
      </c>
      <c r="Q39" s="122">
        <f>34890+31103.39+40862.14+3714.74+87122.06+36748.18+39937.48+12535.68</f>
        <v>286913.67</v>
      </c>
      <c r="R39" s="29" t="s">
        <v>214</v>
      </c>
      <c r="S39" s="48" t="s">
        <v>70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33" customHeight="1" x14ac:dyDescent="0.25">
      <c r="A40" s="74">
        <v>24</v>
      </c>
      <c r="B40" s="71" t="s">
        <v>216</v>
      </c>
      <c r="C40" s="78" t="s">
        <v>217</v>
      </c>
      <c r="D40" s="27" t="s">
        <v>218</v>
      </c>
      <c r="E40" s="50" t="s">
        <v>219</v>
      </c>
      <c r="F40" s="53" t="s">
        <v>592</v>
      </c>
      <c r="G40" s="57" t="s">
        <v>221</v>
      </c>
      <c r="H40" s="58" t="s">
        <v>108</v>
      </c>
      <c r="I40" s="53">
        <v>2022</v>
      </c>
      <c r="J40" s="54">
        <v>44743</v>
      </c>
      <c r="K40" s="53" t="s">
        <v>55</v>
      </c>
      <c r="L40" s="62" t="s">
        <v>55</v>
      </c>
      <c r="M40" s="48" t="s">
        <v>55</v>
      </c>
      <c r="N40" s="48" t="s">
        <v>55</v>
      </c>
      <c r="O40" s="49" t="s">
        <v>55</v>
      </c>
      <c r="P40" s="118" t="s">
        <v>55</v>
      </c>
      <c r="Q40" s="122" t="s">
        <v>55</v>
      </c>
      <c r="R40" s="29" t="s">
        <v>214</v>
      </c>
      <c r="S40" s="48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33" customHeight="1" x14ac:dyDescent="0.25">
      <c r="A41" s="74">
        <v>24</v>
      </c>
      <c r="B41" s="71" t="s">
        <v>216</v>
      </c>
      <c r="C41" s="78" t="s">
        <v>217</v>
      </c>
      <c r="D41" s="27" t="s">
        <v>218</v>
      </c>
      <c r="E41" s="50" t="s">
        <v>219</v>
      </c>
      <c r="F41" s="53" t="s">
        <v>607</v>
      </c>
      <c r="G41" s="57" t="s">
        <v>221</v>
      </c>
      <c r="H41" s="58" t="s">
        <v>108</v>
      </c>
      <c r="I41" s="53">
        <v>2022</v>
      </c>
      <c r="J41" s="54">
        <v>44743</v>
      </c>
      <c r="K41" s="53" t="s">
        <v>55</v>
      </c>
      <c r="L41" s="62" t="s">
        <v>55</v>
      </c>
      <c r="M41" s="48" t="s">
        <v>55</v>
      </c>
      <c r="N41" s="48" t="s">
        <v>55</v>
      </c>
      <c r="O41" s="49" t="s">
        <v>55</v>
      </c>
      <c r="P41" s="118" t="s">
        <v>55</v>
      </c>
      <c r="Q41" s="122" t="s">
        <v>55</v>
      </c>
      <c r="R41" s="29" t="s">
        <v>214</v>
      </c>
      <c r="S41" s="48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60.75" customHeight="1" x14ac:dyDescent="0.25">
      <c r="A42" s="74">
        <v>25</v>
      </c>
      <c r="B42" s="71" t="s">
        <v>207</v>
      </c>
      <c r="C42" s="78" t="s">
        <v>208</v>
      </c>
      <c r="D42" s="27" t="s">
        <v>223</v>
      </c>
      <c r="E42" s="50" t="s">
        <v>224</v>
      </c>
      <c r="F42" s="53" t="s">
        <v>225</v>
      </c>
      <c r="G42" s="57" t="s">
        <v>212</v>
      </c>
      <c r="H42" s="58" t="s">
        <v>180</v>
      </c>
      <c r="I42" s="53">
        <v>2022</v>
      </c>
      <c r="J42" s="54">
        <v>44760</v>
      </c>
      <c r="K42" s="53" t="s">
        <v>55</v>
      </c>
      <c r="L42" s="62">
        <v>45855</v>
      </c>
      <c r="M42" s="32" t="s">
        <v>226</v>
      </c>
      <c r="N42" s="48" t="s">
        <v>227</v>
      </c>
      <c r="O42" s="49">
        <v>90226.12</v>
      </c>
      <c r="P42" s="118">
        <v>1082713.3999999999</v>
      </c>
      <c r="Q42" s="122">
        <f>217837.99+684765.44+1017853.19+176280.48+186130.65+79696.83+87509.64</f>
        <v>2450074.2200000002</v>
      </c>
      <c r="R42" s="29" t="s">
        <v>214</v>
      </c>
      <c r="S42" s="48" t="s">
        <v>70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59.25" customHeight="1" x14ac:dyDescent="0.25">
      <c r="A43" s="74">
        <v>26</v>
      </c>
      <c r="B43" s="82" t="s">
        <v>229</v>
      </c>
      <c r="C43" s="80">
        <v>10921252000298</v>
      </c>
      <c r="D43" s="27" t="s">
        <v>230</v>
      </c>
      <c r="E43" s="27" t="s">
        <v>231</v>
      </c>
      <c r="F43" s="81" t="s">
        <v>232</v>
      </c>
      <c r="G43" s="57" t="s">
        <v>233</v>
      </c>
      <c r="H43" s="58" t="s">
        <v>235</v>
      </c>
      <c r="I43" s="53">
        <v>2022</v>
      </c>
      <c r="J43" s="54">
        <v>44858</v>
      </c>
      <c r="K43" s="53" t="s">
        <v>160</v>
      </c>
      <c r="L43" s="62">
        <v>45953</v>
      </c>
      <c r="M43" s="48" t="s">
        <v>55</v>
      </c>
      <c r="N43" s="48" t="s">
        <v>55</v>
      </c>
      <c r="O43" s="48" t="s">
        <v>129</v>
      </c>
      <c r="P43" s="121">
        <v>119551.21</v>
      </c>
      <c r="Q43" s="169">
        <f>81905.08+58420.34+7423.12+10830.73+3407.61</f>
        <v>161986.87999999998</v>
      </c>
      <c r="R43" s="28" t="s">
        <v>234</v>
      </c>
      <c r="S43" s="48" t="s">
        <v>70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46.5" customHeight="1" x14ac:dyDescent="0.25">
      <c r="A44" s="74">
        <v>27</v>
      </c>
      <c r="B44" s="73" t="s">
        <v>236</v>
      </c>
      <c r="C44" s="83">
        <v>5045317000168</v>
      </c>
      <c r="D44" s="50" t="s">
        <v>237</v>
      </c>
      <c r="E44" s="50" t="s">
        <v>238</v>
      </c>
      <c r="F44" s="81" t="s">
        <v>558</v>
      </c>
      <c r="G44" s="57" t="s">
        <v>239</v>
      </c>
      <c r="H44" s="58" t="s">
        <v>47</v>
      </c>
      <c r="I44" s="53">
        <v>2022</v>
      </c>
      <c r="J44" s="53" t="s">
        <v>240</v>
      </c>
      <c r="K44" s="53" t="s">
        <v>241</v>
      </c>
      <c r="L44" s="91" t="s">
        <v>242</v>
      </c>
      <c r="M44" s="48" t="s">
        <v>55</v>
      </c>
      <c r="N44" s="48" t="s">
        <v>55</v>
      </c>
      <c r="O44" s="48" t="s">
        <v>129</v>
      </c>
      <c r="P44" s="118">
        <v>196985</v>
      </c>
      <c r="Q44" s="122">
        <f>7340+56122</f>
        <v>63462</v>
      </c>
      <c r="R44" s="28" t="s">
        <v>243</v>
      </c>
      <c r="S44" s="48" t="s">
        <v>70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s="173" customFormat="1" ht="51.75" customHeight="1" x14ac:dyDescent="0.25">
      <c r="A45" s="198">
        <v>28</v>
      </c>
      <c r="B45" s="199" t="s">
        <v>193</v>
      </c>
      <c r="C45" s="200">
        <v>2743288000110</v>
      </c>
      <c r="D45" s="201" t="s">
        <v>265</v>
      </c>
      <c r="E45" s="202" t="s">
        <v>244</v>
      </c>
      <c r="F45" s="245" t="s">
        <v>245</v>
      </c>
      <c r="G45" s="204" t="s">
        <v>204</v>
      </c>
      <c r="H45" s="205" t="s">
        <v>266</v>
      </c>
      <c r="I45" s="203">
        <v>2022</v>
      </c>
      <c r="J45" s="203" t="s">
        <v>246</v>
      </c>
      <c r="K45" s="203" t="s">
        <v>55</v>
      </c>
      <c r="L45" s="220" t="s">
        <v>247</v>
      </c>
      <c r="M45" s="207" t="s">
        <v>248</v>
      </c>
      <c r="N45" s="207" t="s">
        <v>55</v>
      </c>
      <c r="O45" s="208">
        <v>3110.32</v>
      </c>
      <c r="P45" s="209">
        <v>37323.839999999997</v>
      </c>
      <c r="Q45" s="209">
        <f>6612.66+32652.3+34003.69+7672.02+7672.02</f>
        <v>88612.69</v>
      </c>
      <c r="R45" s="210" t="s">
        <v>249</v>
      </c>
      <c r="S45" s="223" t="s">
        <v>370</v>
      </c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</row>
    <row r="46" spans="1:34" ht="49.5" customHeight="1" x14ac:dyDescent="0.25">
      <c r="A46" s="74">
        <v>29</v>
      </c>
      <c r="B46" s="82" t="s">
        <v>250</v>
      </c>
      <c r="C46" s="83">
        <v>4032156000105</v>
      </c>
      <c r="D46" s="79" t="s">
        <v>251</v>
      </c>
      <c r="E46" s="79" t="s">
        <v>252</v>
      </c>
      <c r="F46" s="81" t="s">
        <v>559</v>
      </c>
      <c r="G46" s="57" t="s">
        <v>253</v>
      </c>
      <c r="H46" s="58" t="s">
        <v>267</v>
      </c>
      <c r="I46" s="53">
        <v>2022</v>
      </c>
      <c r="J46" s="53" t="s">
        <v>254</v>
      </c>
      <c r="K46" s="53" t="s">
        <v>241</v>
      </c>
      <c r="L46" s="91" t="s">
        <v>255</v>
      </c>
      <c r="M46" s="48" t="s">
        <v>256</v>
      </c>
      <c r="N46" s="48" t="s">
        <v>55</v>
      </c>
      <c r="O46" s="49">
        <v>33900</v>
      </c>
      <c r="P46" s="118">
        <v>406800</v>
      </c>
      <c r="Q46" s="122">
        <f>54233.93+358586.25+379319.64+70420.4+105630.6+35210.2+35210.2+35210.2</f>
        <v>1073821.42</v>
      </c>
      <c r="R46" s="28" t="s">
        <v>257</v>
      </c>
      <c r="S46" s="48" t="s">
        <v>70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s="173" customFormat="1" ht="56.25" x14ac:dyDescent="0.25">
      <c r="A47" s="198">
        <v>30</v>
      </c>
      <c r="B47" s="199" t="s">
        <v>258</v>
      </c>
      <c r="C47" s="200">
        <v>665620000140</v>
      </c>
      <c r="D47" s="211" t="s">
        <v>259</v>
      </c>
      <c r="E47" s="202" t="s">
        <v>260</v>
      </c>
      <c r="F47" s="203" t="s">
        <v>261</v>
      </c>
      <c r="G47" s="204" t="s">
        <v>262</v>
      </c>
      <c r="H47" s="205" t="s">
        <v>268</v>
      </c>
      <c r="I47" s="81">
        <v>2022</v>
      </c>
      <c r="J47" s="203" t="s">
        <v>263</v>
      </c>
      <c r="K47" s="203" t="s">
        <v>241</v>
      </c>
      <c r="L47" s="206" t="s">
        <v>264</v>
      </c>
      <c r="M47" s="207" t="s">
        <v>55</v>
      </c>
      <c r="N47" s="207" t="s">
        <v>55</v>
      </c>
      <c r="O47" s="207" t="s">
        <v>129</v>
      </c>
      <c r="P47" s="209">
        <v>71925</v>
      </c>
      <c r="Q47" s="209">
        <f>3322.25+1424.8</f>
        <v>4747.05</v>
      </c>
      <c r="R47" s="210" t="s">
        <v>243</v>
      </c>
      <c r="S47" s="207" t="s">
        <v>70</v>
      </c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</row>
    <row r="48" spans="1:34" ht="43.5" customHeight="1" x14ac:dyDescent="0.25">
      <c r="A48" s="74">
        <v>31</v>
      </c>
      <c r="B48" s="89" t="s">
        <v>269</v>
      </c>
      <c r="C48" s="85">
        <v>10362933000182</v>
      </c>
      <c r="D48" s="84" t="s">
        <v>270</v>
      </c>
      <c r="E48" s="84" t="s">
        <v>271</v>
      </c>
      <c r="F48" s="57" t="s">
        <v>55</v>
      </c>
      <c r="G48" s="74" t="s">
        <v>272</v>
      </c>
      <c r="H48" s="90" t="s">
        <v>68</v>
      </c>
      <c r="I48" s="74">
        <v>2022</v>
      </c>
      <c r="J48" s="74" t="s">
        <v>273</v>
      </c>
      <c r="K48" s="74" t="s">
        <v>55</v>
      </c>
      <c r="L48" s="92" t="s">
        <v>274</v>
      </c>
      <c r="M48" s="86" t="s">
        <v>55</v>
      </c>
      <c r="N48" s="86" t="s">
        <v>55</v>
      </c>
      <c r="O48" s="48" t="s">
        <v>275</v>
      </c>
      <c r="P48" s="118">
        <v>26450</v>
      </c>
      <c r="Q48" s="170">
        <f>26450</f>
        <v>26450</v>
      </c>
      <c r="R48" s="28" t="s">
        <v>243</v>
      </c>
      <c r="S48" s="86" t="s">
        <v>70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54" customHeight="1" x14ac:dyDescent="0.25">
      <c r="A49" s="74">
        <v>32</v>
      </c>
      <c r="B49" s="82" t="s">
        <v>276</v>
      </c>
      <c r="C49" s="87">
        <v>4101136000149</v>
      </c>
      <c r="D49" s="79" t="s">
        <v>277</v>
      </c>
      <c r="E49" s="79" t="s">
        <v>278</v>
      </c>
      <c r="F49" s="53" t="s">
        <v>285</v>
      </c>
      <c r="G49" s="57" t="s">
        <v>279</v>
      </c>
      <c r="H49" s="58" t="s">
        <v>284</v>
      </c>
      <c r="I49" s="53">
        <v>2022</v>
      </c>
      <c r="J49" s="53" t="s">
        <v>280</v>
      </c>
      <c r="K49" s="53" t="s">
        <v>160</v>
      </c>
      <c r="L49" s="91" t="s">
        <v>281</v>
      </c>
      <c r="M49" s="48" t="s">
        <v>282</v>
      </c>
      <c r="N49" s="88" t="s">
        <v>283</v>
      </c>
      <c r="O49" s="48" t="s">
        <v>129</v>
      </c>
      <c r="P49" s="118">
        <v>2563587.2000000002</v>
      </c>
      <c r="Q49" s="122">
        <f>248300.9+2058167.62+2057301.39+401132.81+593929.85+192780.28+177408.72</f>
        <v>5729021.5699999994</v>
      </c>
      <c r="R49" s="28" t="s">
        <v>243</v>
      </c>
      <c r="S49" s="48" t="s">
        <v>70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54" customHeight="1" x14ac:dyDescent="0.25">
      <c r="A50" s="74">
        <v>33</v>
      </c>
      <c r="B50" s="71" t="s">
        <v>286</v>
      </c>
      <c r="C50" s="83">
        <v>1077145000153</v>
      </c>
      <c r="D50" s="79" t="s">
        <v>289</v>
      </c>
      <c r="E50" s="27" t="s">
        <v>290</v>
      </c>
      <c r="F50" s="53" t="s">
        <v>291</v>
      </c>
      <c r="G50" s="57" t="s">
        <v>294</v>
      </c>
      <c r="H50" s="58" t="s">
        <v>295</v>
      </c>
      <c r="I50" s="53">
        <v>2022</v>
      </c>
      <c r="J50" s="53" t="s">
        <v>296</v>
      </c>
      <c r="K50" s="81" t="s">
        <v>241</v>
      </c>
      <c r="L50" s="94" t="s">
        <v>297</v>
      </c>
      <c r="M50" s="48" t="s">
        <v>55</v>
      </c>
      <c r="N50" s="48" t="s">
        <v>55</v>
      </c>
      <c r="O50" s="49">
        <v>5678.03</v>
      </c>
      <c r="P50" s="118">
        <v>204368.28</v>
      </c>
      <c r="Q50" s="122">
        <f>5876.74+62657.06+62657.06+11356.06+17034.09+5678.03+5470.3+9</f>
        <v>170738.33999999997</v>
      </c>
      <c r="R50" s="28" t="s">
        <v>257</v>
      </c>
      <c r="S50" s="48" t="s">
        <v>70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55.5" customHeight="1" x14ac:dyDescent="0.25">
      <c r="A51" s="74">
        <v>33</v>
      </c>
      <c r="B51" s="71" t="s">
        <v>287</v>
      </c>
      <c r="C51" s="83">
        <v>40849143000197</v>
      </c>
      <c r="D51" s="79" t="s">
        <v>289</v>
      </c>
      <c r="E51" s="27" t="s">
        <v>290</v>
      </c>
      <c r="F51" s="53" t="s">
        <v>292</v>
      </c>
      <c r="G51" s="57" t="s">
        <v>294</v>
      </c>
      <c r="H51" s="58" t="s">
        <v>295</v>
      </c>
      <c r="I51" s="53">
        <v>2022</v>
      </c>
      <c r="J51" s="53" t="s">
        <v>296</v>
      </c>
      <c r="K51" s="81" t="s">
        <v>241</v>
      </c>
      <c r="L51" s="94" t="s">
        <v>297</v>
      </c>
      <c r="M51" s="48" t="s">
        <v>55</v>
      </c>
      <c r="N51" s="48" t="s">
        <v>55</v>
      </c>
      <c r="O51" s="49">
        <v>5676.33</v>
      </c>
      <c r="P51" s="118">
        <v>204368.28</v>
      </c>
      <c r="Q51" s="122">
        <f>142504.26+17028.99+5676.33+5477.66</f>
        <v>170687.24</v>
      </c>
      <c r="R51" s="28" t="s">
        <v>257</v>
      </c>
      <c r="S51" s="48" t="s">
        <v>70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56.25" customHeight="1" x14ac:dyDescent="0.25">
      <c r="A52" s="74">
        <v>33</v>
      </c>
      <c r="B52" s="71" t="s">
        <v>288</v>
      </c>
      <c r="C52" s="83">
        <v>40873234000168</v>
      </c>
      <c r="D52" s="79" t="s">
        <v>289</v>
      </c>
      <c r="E52" s="27" t="s">
        <v>290</v>
      </c>
      <c r="F52" s="53" t="s">
        <v>293</v>
      </c>
      <c r="G52" s="57" t="s">
        <v>294</v>
      </c>
      <c r="H52" s="58" t="s">
        <v>295</v>
      </c>
      <c r="I52" s="53">
        <v>2022</v>
      </c>
      <c r="J52" s="53" t="s">
        <v>296</v>
      </c>
      <c r="K52" s="81" t="s">
        <v>241</v>
      </c>
      <c r="L52" s="94" t="s">
        <v>297</v>
      </c>
      <c r="M52" s="48" t="s">
        <v>55</v>
      </c>
      <c r="N52" s="48" t="s">
        <v>55</v>
      </c>
      <c r="O52" s="49">
        <v>5676.33</v>
      </c>
      <c r="P52" s="118">
        <v>204368.28</v>
      </c>
      <c r="Q52" s="122">
        <f>142504.26+17028.99+5676.33+5477.66</f>
        <v>170687.24</v>
      </c>
      <c r="R52" s="28" t="s">
        <v>257</v>
      </c>
      <c r="S52" s="48" t="s">
        <v>70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40.5" customHeight="1" x14ac:dyDescent="0.25">
      <c r="A53" s="48">
        <v>34</v>
      </c>
      <c r="B53" s="70" t="s">
        <v>298</v>
      </c>
      <c r="C53" s="95">
        <v>31247644000102</v>
      </c>
      <c r="D53" s="79" t="s">
        <v>299</v>
      </c>
      <c r="E53" s="96" t="s">
        <v>300</v>
      </c>
      <c r="F53" s="48" t="s">
        <v>312</v>
      </c>
      <c r="G53" s="32" t="s">
        <v>301</v>
      </c>
      <c r="H53" s="55" t="s">
        <v>313</v>
      </c>
      <c r="I53" s="48">
        <v>2022</v>
      </c>
      <c r="J53" s="97" t="s">
        <v>302</v>
      </c>
      <c r="K53" s="98" t="s">
        <v>241</v>
      </c>
      <c r="L53" s="105" t="s">
        <v>303</v>
      </c>
      <c r="M53" s="48" t="s">
        <v>55</v>
      </c>
      <c r="N53" s="48" t="s">
        <v>55</v>
      </c>
      <c r="O53" s="48" t="s">
        <v>129</v>
      </c>
      <c r="P53" s="118">
        <v>1530000</v>
      </c>
      <c r="Q53" s="122">
        <f>742772.05+425294.4+129244.83</f>
        <v>1297311.2800000003</v>
      </c>
      <c r="R53" s="28" t="s">
        <v>304</v>
      </c>
      <c r="S53" s="48" t="s">
        <v>70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173" customFormat="1" ht="42" customHeight="1" x14ac:dyDescent="0.25">
      <c r="A54" s="207">
        <v>35</v>
      </c>
      <c r="B54" s="212" t="s">
        <v>305</v>
      </c>
      <c r="C54" s="213">
        <v>8980641000161</v>
      </c>
      <c r="D54" s="202" t="s">
        <v>306</v>
      </c>
      <c r="E54" s="202" t="s">
        <v>307</v>
      </c>
      <c r="F54" s="207" t="s">
        <v>308</v>
      </c>
      <c r="G54" s="171" t="s">
        <v>309</v>
      </c>
      <c r="H54" s="221" t="s">
        <v>567</v>
      </c>
      <c r="I54" s="207">
        <v>2022</v>
      </c>
      <c r="J54" s="215" t="s">
        <v>310</v>
      </c>
      <c r="K54" s="207" t="s">
        <v>241</v>
      </c>
      <c r="L54" s="216" t="s">
        <v>311</v>
      </c>
      <c r="M54" s="207" t="s">
        <v>55</v>
      </c>
      <c r="N54" s="207" t="s">
        <v>55</v>
      </c>
      <c r="O54" s="208">
        <v>1017</v>
      </c>
      <c r="P54" s="209">
        <v>12204</v>
      </c>
      <c r="Q54" s="209">
        <f>11187+11187+2034+2034+1017+1017+1017</f>
        <v>29493</v>
      </c>
      <c r="R54" s="210" t="s">
        <v>257</v>
      </c>
      <c r="S54" s="207" t="s">
        <v>70</v>
      </c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</row>
    <row r="55" spans="1:34" ht="56.25" x14ac:dyDescent="0.25">
      <c r="A55" s="101">
        <v>36</v>
      </c>
      <c r="B55" s="243" t="s">
        <v>314</v>
      </c>
      <c r="C55" s="102">
        <v>5465222000101</v>
      </c>
      <c r="D55" s="37" t="s">
        <v>315</v>
      </c>
      <c r="E55" s="27" t="s">
        <v>316</v>
      </c>
      <c r="F55" s="48" t="s">
        <v>317</v>
      </c>
      <c r="G55" s="40" t="s">
        <v>318</v>
      </c>
      <c r="H55" s="55" t="s">
        <v>321</v>
      </c>
      <c r="I55" s="101">
        <v>2023</v>
      </c>
      <c r="J55" s="103" t="s">
        <v>319</v>
      </c>
      <c r="K55" s="48" t="s">
        <v>241</v>
      </c>
      <c r="L55" s="105" t="s">
        <v>609</v>
      </c>
      <c r="M55" s="48" t="s">
        <v>55</v>
      </c>
      <c r="N55" s="48" t="s">
        <v>55</v>
      </c>
      <c r="O55" s="161">
        <v>3111</v>
      </c>
      <c r="P55" s="118">
        <v>34621.68</v>
      </c>
      <c r="Q55" s="161">
        <f>23431.16+2613.14+9333.03+3453.22+9333.03+2768.8+2768.8</f>
        <v>53701.180000000008</v>
      </c>
      <c r="R55" s="28" t="s">
        <v>320</v>
      </c>
      <c r="S55" s="48" t="s">
        <v>70</v>
      </c>
      <c r="T55" s="1"/>
      <c r="U55" s="160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42" customHeight="1" x14ac:dyDescent="0.25">
      <c r="A56" s="101">
        <v>37</v>
      </c>
      <c r="B56" s="70" t="s">
        <v>322</v>
      </c>
      <c r="C56" s="102">
        <v>61092565000130</v>
      </c>
      <c r="D56" s="37" t="s">
        <v>323</v>
      </c>
      <c r="E56" s="27" t="s">
        <v>324</v>
      </c>
      <c r="F56" s="48" t="s">
        <v>325</v>
      </c>
      <c r="G56" s="40" t="s">
        <v>326</v>
      </c>
      <c r="H56" s="55" t="s">
        <v>215</v>
      </c>
      <c r="I56" s="101">
        <v>2023</v>
      </c>
      <c r="J56" s="103" t="s">
        <v>327</v>
      </c>
      <c r="K56" s="48" t="s">
        <v>160</v>
      </c>
      <c r="L56" s="105" t="s">
        <v>328</v>
      </c>
      <c r="M56" s="48" t="s">
        <v>55</v>
      </c>
      <c r="N56" s="48" t="s">
        <v>55</v>
      </c>
      <c r="O56" s="49">
        <v>2124</v>
      </c>
      <c r="P56" s="118">
        <v>25488</v>
      </c>
      <c r="Q56" s="122">
        <f>2124+7338+25706+207092.5</f>
        <v>242260.5</v>
      </c>
      <c r="R56" s="28" t="s">
        <v>329</v>
      </c>
      <c r="S56" s="48" t="s">
        <v>70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54.75" customHeight="1" x14ac:dyDescent="0.25">
      <c r="A57" s="93">
        <v>38</v>
      </c>
      <c r="B57" s="108" t="s">
        <v>330</v>
      </c>
      <c r="C57" s="55" t="s">
        <v>331</v>
      </c>
      <c r="D57" s="106" t="s">
        <v>332</v>
      </c>
      <c r="E57" s="104" t="s">
        <v>333</v>
      </c>
      <c r="F57" s="48" t="s">
        <v>334</v>
      </c>
      <c r="G57" s="35" t="s">
        <v>335</v>
      </c>
      <c r="H57" s="109" t="s">
        <v>178</v>
      </c>
      <c r="I57" s="93">
        <v>2023</v>
      </c>
      <c r="J57" s="93" t="s">
        <v>336</v>
      </c>
      <c r="K57" s="93" t="s">
        <v>55</v>
      </c>
      <c r="L57" s="110" t="s">
        <v>297</v>
      </c>
      <c r="M57" s="93" t="s">
        <v>55</v>
      </c>
      <c r="N57" s="93" t="s">
        <v>54</v>
      </c>
      <c r="O57" s="35" t="s">
        <v>129</v>
      </c>
      <c r="P57" s="123">
        <v>282211.40000000002</v>
      </c>
      <c r="Q57" s="122">
        <f>207092.5+37041.52+55716.68+18822.19+18822.19</f>
        <v>337495.08</v>
      </c>
      <c r="R57" s="107" t="s">
        <v>337</v>
      </c>
      <c r="S57" s="93" t="s">
        <v>70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50.25" customHeight="1" x14ac:dyDescent="0.25">
      <c r="A58" s="48">
        <v>39</v>
      </c>
      <c r="B58" s="112" t="s">
        <v>228</v>
      </c>
      <c r="C58" s="55" t="s">
        <v>366</v>
      </c>
      <c r="D58" s="27" t="s">
        <v>338</v>
      </c>
      <c r="E58" s="27" t="s">
        <v>339</v>
      </c>
      <c r="F58" s="48" t="s">
        <v>340</v>
      </c>
      <c r="G58" s="32" t="s">
        <v>341</v>
      </c>
      <c r="H58" s="55" t="s">
        <v>108</v>
      </c>
      <c r="I58" s="48">
        <v>2023</v>
      </c>
      <c r="J58" s="48" t="s">
        <v>342</v>
      </c>
      <c r="K58" s="48" t="s">
        <v>55</v>
      </c>
      <c r="L58" s="105" t="s">
        <v>343</v>
      </c>
      <c r="M58" s="48" t="s">
        <v>55</v>
      </c>
      <c r="N58" s="48" t="s">
        <v>55</v>
      </c>
      <c r="O58" s="49">
        <v>14607</v>
      </c>
      <c r="P58" s="124">
        <v>438210</v>
      </c>
      <c r="Q58" s="122">
        <f>138316.54+15199.62+45598.86</f>
        <v>199115.02000000002</v>
      </c>
      <c r="R58" s="29" t="s">
        <v>199</v>
      </c>
      <c r="S58" s="48" t="s">
        <v>70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50.25" customHeight="1" x14ac:dyDescent="0.25">
      <c r="A59" s="48">
        <v>39</v>
      </c>
      <c r="B59" s="112" t="s">
        <v>228</v>
      </c>
      <c r="C59" s="55" t="s">
        <v>366</v>
      </c>
      <c r="D59" s="27" t="s">
        <v>338</v>
      </c>
      <c r="E59" s="27" t="s">
        <v>339</v>
      </c>
      <c r="F59" s="48" t="s">
        <v>598</v>
      </c>
      <c r="G59" s="32" t="s">
        <v>341</v>
      </c>
      <c r="H59" s="55" t="s">
        <v>108</v>
      </c>
      <c r="I59" s="48">
        <v>2023</v>
      </c>
      <c r="J59" s="48" t="s">
        <v>342</v>
      </c>
      <c r="K59" s="48" t="s">
        <v>55</v>
      </c>
      <c r="L59" s="105" t="s">
        <v>343</v>
      </c>
      <c r="M59" s="48" t="s">
        <v>55</v>
      </c>
      <c r="N59" s="48" t="s">
        <v>55</v>
      </c>
      <c r="O59" s="49" t="s">
        <v>55</v>
      </c>
      <c r="P59" s="124" t="s">
        <v>55</v>
      </c>
      <c r="Q59" s="122" t="s">
        <v>55</v>
      </c>
      <c r="R59" s="29" t="s">
        <v>199</v>
      </c>
      <c r="S59" s="48" t="s">
        <v>70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64.5" customHeight="1" x14ac:dyDescent="0.25">
      <c r="A60" s="48">
        <v>40</v>
      </c>
      <c r="B60" s="70" t="s">
        <v>344</v>
      </c>
      <c r="C60" s="55" t="s">
        <v>367</v>
      </c>
      <c r="D60" s="99" t="s">
        <v>345</v>
      </c>
      <c r="E60" s="27" t="s">
        <v>346</v>
      </c>
      <c r="F60" s="48" t="s">
        <v>347</v>
      </c>
      <c r="G60" s="32" t="s">
        <v>348</v>
      </c>
      <c r="H60" s="55" t="s">
        <v>179</v>
      </c>
      <c r="I60" s="48">
        <v>2023</v>
      </c>
      <c r="J60" s="48" t="s">
        <v>349</v>
      </c>
      <c r="K60" s="48" t="s">
        <v>54</v>
      </c>
      <c r="L60" s="105" t="s">
        <v>350</v>
      </c>
      <c r="M60" s="48" t="s">
        <v>55</v>
      </c>
      <c r="N60" s="48" t="s">
        <v>55</v>
      </c>
      <c r="O60" s="49">
        <v>2615.2199999999998</v>
      </c>
      <c r="P60" s="118">
        <v>31382.639999999999</v>
      </c>
      <c r="Q60" s="122">
        <f>25829.65+5230.44+5518.11+2327.55+3997.36</f>
        <v>42903.11</v>
      </c>
      <c r="R60" s="29" t="s">
        <v>214</v>
      </c>
      <c r="S60" s="48" t="s">
        <v>70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64.5" customHeight="1" x14ac:dyDescent="0.25">
      <c r="A61" s="48">
        <v>40</v>
      </c>
      <c r="B61" s="70" t="s">
        <v>344</v>
      </c>
      <c r="C61" s="55" t="s">
        <v>367</v>
      </c>
      <c r="D61" s="99" t="s">
        <v>345</v>
      </c>
      <c r="E61" s="27" t="s">
        <v>346</v>
      </c>
      <c r="F61" s="48" t="s">
        <v>589</v>
      </c>
      <c r="G61" s="32" t="s">
        <v>348</v>
      </c>
      <c r="H61" s="55" t="s">
        <v>179</v>
      </c>
      <c r="I61" s="48">
        <v>2023</v>
      </c>
      <c r="J61" s="48" t="s">
        <v>349</v>
      </c>
      <c r="K61" s="48" t="s">
        <v>54</v>
      </c>
      <c r="L61" s="105" t="s">
        <v>350</v>
      </c>
      <c r="M61" s="48" t="s">
        <v>590</v>
      </c>
      <c r="N61" s="48" t="s">
        <v>55</v>
      </c>
      <c r="O61" s="49">
        <v>2905.59</v>
      </c>
      <c r="P61" s="118">
        <v>34867.08</v>
      </c>
      <c r="Q61" s="122"/>
      <c r="R61" s="29" t="s">
        <v>214</v>
      </c>
      <c r="S61" s="48" t="s">
        <v>70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s="173" customFormat="1" ht="44.25" customHeight="1" x14ac:dyDescent="0.25">
      <c r="A62" s="207">
        <v>41</v>
      </c>
      <c r="B62" s="175" t="s">
        <v>351</v>
      </c>
      <c r="C62" s="214" t="s">
        <v>368</v>
      </c>
      <c r="D62" s="217" t="s">
        <v>352</v>
      </c>
      <c r="E62" s="202" t="s">
        <v>353</v>
      </c>
      <c r="F62" s="245" t="s">
        <v>357</v>
      </c>
      <c r="G62" s="171" t="s">
        <v>358</v>
      </c>
      <c r="H62" s="214" t="s">
        <v>78</v>
      </c>
      <c r="I62" s="207">
        <v>2024</v>
      </c>
      <c r="J62" s="207" t="s">
        <v>354</v>
      </c>
      <c r="K62" s="207" t="s">
        <v>55</v>
      </c>
      <c r="L62" s="222" t="s">
        <v>355</v>
      </c>
      <c r="M62" s="207" t="s">
        <v>55</v>
      </c>
      <c r="N62" s="207" t="s">
        <v>55</v>
      </c>
      <c r="O62" s="208" t="s">
        <v>129</v>
      </c>
      <c r="P62" s="209">
        <v>7860</v>
      </c>
      <c r="Q62" s="209">
        <f>2860+660+660</f>
        <v>4180</v>
      </c>
      <c r="R62" s="210" t="s">
        <v>356</v>
      </c>
      <c r="S62" s="223" t="s">
        <v>370</v>
      </c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</row>
    <row r="63" spans="1:34" ht="75.75" customHeight="1" x14ac:dyDescent="0.25">
      <c r="A63" s="48">
        <v>42</v>
      </c>
      <c r="B63" s="70" t="s">
        <v>359</v>
      </c>
      <c r="C63" s="55" t="s">
        <v>369</v>
      </c>
      <c r="D63" s="27" t="s">
        <v>360</v>
      </c>
      <c r="E63" s="27" t="s">
        <v>361</v>
      </c>
      <c r="F63" s="32" t="s">
        <v>434</v>
      </c>
      <c r="G63" s="32" t="s">
        <v>362</v>
      </c>
      <c r="H63" s="55" t="s">
        <v>84</v>
      </c>
      <c r="I63" s="48">
        <v>2024</v>
      </c>
      <c r="J63" s="48" t="s">
        <v>363</v>
      </c>
      <c r="K63" s="48" t="s">
        <v>55</v>
      </c>
      <c r="L63" s="105" t="s">
        <v>364</v>
      </c>
      <c r="M63" s="48" t="s">
        <v>55</v>
      </c>
      <c r="N63" s="48" t="s">
        <v>54</v>
      </c>
      <c r="O63" s="48" t="s">
        <v>129</v>
      </c>
      <c r="P63" s="118">
        <v>187500</v>
      </c>
      <c r="Q63" s="122">
        <f>186294.26</f>
        <v>186294.26</v>
      </c>
      <c r="R63" s="111" t="s">
        <v>365</v>
      </c>
      <c r="S63" s="113" t="s">
        <v>370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s="173" customFormat="1" ht="63.75" customHeight="1" x14ac:dyDescent="0.25">
      <c r="A64" s="207">
        <v>43</v>
      </c>
      <c r="B64" s="175" t="s">
        <v>371</v>
      </c>
      <c r="C64" s="214" t="s">
        <v>394</v>
      </c>
      <c r="D64" s="202" t="s">
        <v>372</v>
      </c>
      <c r="E64" s="202" t="s">
        <v>373</v>
      </c>
      <c r="F64" s="207" t="s">
        <v>374</v>
      </c>
      <c r="G64" s="171" t="s">
        <v>375</v>
      </c>
      <c r="H64" s="214" t="s">
        <v>399</v>
      </c>
      <c r="I64" s="207">
        <v>2024</v>
      </c>
      <c r="J64" s="207" t="s">
        <v>354</v>
      </c>
      <c r="K64" s="207" t="s">
        <v>55</v>
      </c>
      <c r="L64" s="222" t="s">
        <v>568</v>
      </c>
      <c r="M64" s="207" t="s">
        <v>55</v>
      </c>
      <c r="N64" s="207" t="s">
        <v>55</v>
      </c>
      <c r="O64" s="171" t="s">
        <v>400</v>
      </c>
      <c r="P64" s="209">
        <v>461999.44</v>
      </c>
      <c r="Q64" s="209">
        <f>314606.74+38332.98+42131.74+10916.66+30735.46</f>
        <v>436723.57999999996</v>
      </c>
      <c r="R64" s="218" t="s">
        <v>376</v>
      </c>
      <c r="S64" s="207" t="s">
        <v>70</v>
      </c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</row>
    <row r="65" spans="1:34" ht="62.25" customHeight="1" x14ac:dyDescent="0.25">
      <c r="A65" s="48">
        <v>44</v>
      </c>
      <c r="B65" s="70" t="s">
        <v>377</v>
      </c>
      <c r="C65" s="55" t="s">
        <v>395</v>
      </c>
      <c r="D65" s="99" t="s">
        <v>378</v>
      </c>
      <c r="E65" s="37" t="s">
        <v>379</v>
      </c>
      <c r="F65" s="224" t="s">
        <v>380</v>
      </c>
      <c r="G65" s="32" t="s">
        <v>381</v>
      </c>
      <c r="H65" s="55" t="s">
        <v>321</v>
      </c>
      <c r="I65" s="48">
        <v>2024</v>
      </c>
      <c r="J65" s="48" t="s">
        <v>382</v>
      </c>
      <c r="K65" s="48" t="s">
        <v>55</v>
      </c>
      <c r="L65" s="105" t="s">
        <v>383</v>
      </c>
      <c r="M65" s="48" t="s">
        <v>55</v>
      </c>
      <c r="N65" s="48" t="s">
        <v>55</v>
      </c>
      <c r="O65" s="48" t="s">
        <v>129</v>
      </c>
      <c r="P65" s="118">
        <v>19755</v>
      </c>
      <c r="Q65" s="122">
        <f>9999.9+1299.44</f>
        <v>11299.34</v>
      </c>
      <c r="R65" s="111" t="s">
        <v>384</v>
      </c>
      <c r="S65" s="225" t="s">
        <v>370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45" x14ac:dyDescent="0.25">
      <c r="A66" s="48">
        <v>45</v>
      </c>
      <c r="B66" s="70" t="s">
        <v>385</v>
      </c>
      <c r="C66" s="55" t="s">
        <v>396</v>
      </c>
      <c r="D66" s="37" t="s">
        <v>386</v>
      </c>
      <c r="E66" s="27" t="s">
        <v>387</v>
      </c>
      <c r="F66" s="48" t="s">
        <v>398</v>
      </c>
      <c r="G66" s="32" t="s">
        <v>388</v>
      </c>
      <c r="H66" s="55" t="s">
        <v>206</v>
      </c>
      <c r="I66" s="48">
        <v>2024</v>
      </c>
      <c r="J66" s="48" t="s">
        <v>382</v>
      </c>
      <c r="K66" s="48" t="s">
        <v>54</v>
      </c>
      <c r="L66" s="105" t="s">
        <v>563</v>
      </c>
      <c r="M66" s="48" t="s">
        <v>55</v>
      </c>
      <c r="N66" s="48" t="s">
        <v>55</v>
      </c>
      <c r="O66" s="49">
        <v>5458.33</v>
      </c>
      <c r="P66" s="118">
        <v>65499.96</v>
      </c>
      <c r="Q66" s="122">
        <f>43666.64+10916.66+5458.33+5458.33+5458.33</f>
        <v>70958.290000000008</v>
      </c>
      <c r="R66" s="29" t="s">
        <v>214</v>
      </c>
      <c r="S66" s="48" t="s">
        <v>70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s="173" customFormat="1" ht="51" customHeight="1" x14ac:dyDescent="0.25">
      <c r="A67" s="207">
        <v>46</v>
      </c>
      <c r="B67" s="175" t="s">
        <v>389</v>
      </c>
      <c r="C67" s="214" t="s">
        <v>397</v>
      </c>
      <c r="D67" s="178" t="s">
        <v>390</v>
      </c>
      <c r="E67" s="202" t="s">
        <v>391</v>
      </c>
      <c r="F67" s="207" t="s">
        <v>392</v>
      </c>
      <c r="G67" s="171" t="s">
        <v>393</v>
      </c>
      <c r="H67" s="214" t="s">
        <v>92</v>
      </c>
      <c r="I67" s="207">
        <v>2024</v>
      </c>
      <c r="J67" s="207" t="s">
        <v>382</v>
      </c>
      <c r="K67" s="207" t="s">
        <v>55</v>
      </c>
      <c r="L67" s="216" t="s">
        <v>563</v>
      </c>
      <c r="M67" s="207" t="s">
        <v>55</v>
      </c>
      <c r="N67" s="207" t="s">
        <v>55</v>
      </c>
      <c r="O67" s="208">
        <v>13086.94</v>
      </c>
      <c r="P67" s="100">
        <v>157043.29</v>
      </c>
      <c r="Q67" s="100">
        <f>75162.66+26173.88+27613.44+11647.38</f>
        <v>140597.36000000002</v>
      </c>
      <c r="R67" s="210" t="s">
        <v>214</v>
      </c>
      <c r="S67" s="207" t="s">
        <v>70</v>
      </c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</row>
    <row r="68" spans="1:34" s="173" customFormat="1" ht="63" customHeight="1" x14ac:dyDescent="0.25">
      <c r="A68" s="207">
        <v>46</v>
      </c>
      <c r="B68" s="175" t="s">
        <v>389</v>
      </c>
      <c r="C68" s="214" t="s">
        <v>397</v>
      </c>
      <c r="D68" s="178" t="s">
        <v>390</v>
      </c>
      <c r="E68" s="202" t="s">
        <v>391</v>
      </c>
      <c r="F68" s="207" t="s">
        <v>562</v>
      </c>
      <c r="G68" s="171" t="s">
        <v>393</v>
      </c>
      <c r="H68" s="214" t="s">
        <v>92</v>
      </c>
      <c r="I68" s="207">
        <v>2024</v>
      </c>
      <c r="J68" s="207" t="s">
        <v>382</v>
      </c>
      <c r="K68" s="207" t="s">
        <v>54</v>
      </c>
      <c r="L68" s="216" t="s">
        <v>563</v>
      </c>
      <c r="M68" s="207" t="s">
        <v>55</v>
      </c>
      <c r="N68" s="207" t="s">
        <v>55</v>
      </c>
      <c r="O68" s="208">
        <v>13086.94</v>
      </c>
      <c r="P68" s="122" t="s">
        <v>55</v>
      </c>
      <c r="Q68" s="122" t="s">
        <v>55</v>
      </c>
      <c r="R68" s="210" t="s">
        <v>214</v>
      </c>
      <c r="S68" s="207" t="s">
        <v>70</v>
      </c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</row>
    <row r="69" spans="1:34" ht="67.5" x14ac:dyDescent="0.25">
      <c r="A69" s="48">
        <v>47</v>
      </c>
      <c r="B69" s="70" t="s">
        <v>401</v>
      </c>
      <c r="C69" s="55" t="s">
        <v>429</v>
      </c>
      <c r="D69" s="99" t="s">
        <v>402</v>
      </c>
      <c r="E69" s="79" t="s">
        <v>403</v>
      </c>
      <c r="F69" s="48" t="s">
        <v>404</v>
      </c>
      <c r="G69" s="32" t="s">
        <v>405</v>
      </c>
      <c r="H69" s="55" t="s">
        <v>101</v>
      </c>
      <c r="I69" s="48">
        <v>2024</v>
      </c>
      <c r="J69" s="48" t="s">
        <v>406</v>
      </c>
      <c r="K69" s="48" t="s">
        <v>241</v>
      </c>
      <c r="L69" s="105" t="s">
        <v>565</v>
      </c>
      <c r="M69" s="48" t="s">
        <v>55</v>
      </c>
      <c r="N69" s="48" t="s">
        <v>54</v>
      </c>
      <c r="O69" s="49" t="s">
        <v>129</v>
      </c>
      <c r="P69" s="118">
        <v>45375</v>
      </c>
      <c r="Q69" s="100">
        <f>39436.43+3794.67+4027.03+4847.02</f>
        <v>52105.149999999994</v>
      </c>
      <c r="R69" s="32" t="s">
        <v>407</v>
      </c>
      <c r="S69" s="48" t="s">
        <v>70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75" customHeight="1" x14ac:dyDescent="0.25">
      <c r="A70" s="48">
        <v>47</v>
      </c>
      <c r="B70" s="70" t="s">
        <v>401</v>
      </c>
      <c r="C70" s="55" t="s">
        <v>429</v>
      </c>
      <c r="D70" s="99" t="s">
        <v>402</v>
      </c>
      <c r="E70" s="79" t="s">
        <v>403</v>
      </c>
      <c r="F70" s="48" t="s">
        <v>564</v>
      </c>
      <c r="G70" s="32" t="s">
        <v>405</v>
      </c>
      <c r="H70" s="55" t="s">
        <v>101</v>
      </c>
      <c r="I70" s="48">
        <v>2024</v>
      </c>
      <c r="J70" s="48" t="s">
        <v>406</v>
      </c>
      <c r="K70" s="48" t="s">
        <v>49</v>
      </c>
      <c r="L70" s="105" t="s">
        <v>565</v>
      </c>
      <c r="M70" s="48" t="s">
        <v>55</v>
      </c>
      <c r="N70" s="48" t="s">
        <v>54</v>
      </c>
      <c r="O70" s="49" t="s">
        <v>129</v>
      </c>
      <c r="P70" s="118">
        <v>45375</v>
      </c>
      <c r="Q70" s="122" t="s">
        <v>55</v>
      </c>
      <c r="R70" s="32" t="s">
        <v>407</v>
      </c>
      <c r="S70" s="48" t="s">
        <v>70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53.25" customHeight="1" x14ac:dyDescent="0.25">
      <c r="A71" s="48">
        <v>48</v>
      </c>
      <c r="B71" s="71" t="s">
        <v>408</v>
      </c>
      <c r="C71" s="58" t="s">
        <v>430</v>
      </c>
      <c r="D71" s="27" t="s">
        <v>409</v>
      </c>
      <c r="E71" s="79" t="s">
        <v>410</v>
      </c>
      <c r="F71" s="88" t="s">
        <v>434</v>
      </c>
      <c r="G71" s="32" t="s">
        <v>411</v>
      </c>
      <c r="H71" s="55" t="s">
        <v>215</v>
      </c>
      <c r="I71" s="48">
        <v>2024</v>
      </c>
      <c r="J71" s="48" t="s">
        <v>412</v>
      </c>
      <c r="K71" s="48" t="s">
        <v>55</v>
      </c>
      <c r="L71" s="105" t="s">
        <v>413</v>
      </c>
      <c r="M71" s="48" t="s">
        <v>55</v>
      </c>
      <c r="N71" s="48" t="s">
        <v>55</v>
      </c>
      <c r="O71" s="49" t="s">
        <v>129</v>
      </c>
      <c r="P71" s="118">
        <v>2844</v>
      </c>
      <c r="Q71" s="122">
        <f>1200</f>
        <v>1200</v>
      </c>
      <c r="R71" s="111" t="s">
        <v>414</v>
      </c>
      <c r="S71" s="225" t="s">
        <v>370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71.25" customHeight="1" x14ac:dyDescent="0.25">
      <c r="A72" s="48">
        <v>49</v>
      </c>
      <c r="B72" s="71" t="s">
        <v>415</v>
      </c>
      <c r="C72" s="58" t="s">
        <v>431</v>
      </c>
      <c r="D72" s="34" t="s">
        <v>416</v>
      </c>
      <c r="E72" s="27" t="s">
        <v>417</v>
      </c>
      <c r="F72" s="48" t="s">
        <v>418</v>
      </c>
      <c r="G72" s="32" t="s">
        <v>419</v>
      </c>
      <c r="H72" s="55" t="s">
        <v>178</v>
      </c>
      <c r="I72" s="48">
        <v>2024</v>
      </c>
      <c r="J72" s="48" t="s">
        <v>420</v>
      </c>
      <c r="K72" s="48" t="s">
        <v>54</v>
      </c>
      <c r="L72" s="105" t="s">
        <v>328</v>
      </c>
      <c r="M72" s="48" t="s">
        <v>55</v>
      </c>
      <c r="N72" s="48" t="s">
        <v>55</v>
      </c>
      <c r="O72" s="48" t="s">
        <v>119</v>
      </c>
      <c r="P72" s="118">
        <v>463421.03</v>
      </c>
      <c r="Q72" s="168">
        <f>180000+92684.2</f>
        <v>272684.2</v>
      </c>
      <c r="R72" s="111" t="s">
        <v>421</v>
      </c>
      <c r="S72" s="48" t="s">
        <v>70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68.25" customHeight="1" x14ac:dyDescent="0.25">
      <c r="A73" s="48">
        <v>50</v>
      </c>
      <c r="B73" s="70" t="s">
        <v>422</v>
      </c>
      <c r="C73" s="55" t="s">
        <v>432</v>
      </c>
      <c r="D73" s="37" t="s">
        <v>423</v>
      </c>
      <c r="E73" s="34" t="s">
        <v>424</v>
      </c>
      <c r="F73" s="48" t="s">
        <v>433</v>
      </c>
      <c r="G73" s="32" t="s">
        <v>425</v>
      </c>
      <c r="H73" s="55" t="s">
        <v>108</v>
      </c>
      <c r="I73" s="48">
        <v>2024</v>
      </c>
      <c r="J73" s="48" t="s">
        <v>426</v>
      </c>
      <c r="K73" s="48" t="s">
        <v>49</v>
      </c>
      <c r="L73" s="105" t="s">
        <v>599</v>
      </c>
      <c r="M73" s="48" t="s">
        <v>55</v>
      </c>
      <c r="N73" s="48" t="s">
        <v>54</v>
      </c>
      <c r="O73" s="32" t="s">
        <v>427</v>
      </c>
      <c r="P73" s="118">
        <v>341184.06</v>
      </c>
      <c r="Q73" s="168">
        <f>166379.53+44720.95+68312.42+22896.96+18346.15</f>
        <v>320656.01</v>
      </c>
      <c r="R73" s="111" t="s">
        <v>428</v>
      </c>
      <c r="S73" s="48" t="s">
        <v>50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68.25" customHeight="1" x14ac:dyDescent="0.25">
      <c r="A74" s="48">
        <v>50</v>
      </c>
      <c r="B74" s="70" t="s">
        <v>422</v>
      </c>
      <c r="C74" s="55" t="s">
        <v>432</v>
      </c>
      <c r="D74" s="37" t="s">
        <v>423</v>
      </c>
      <c r="E74" s="34" t="s">
        <v>424</v>
      </c>
      <c r="F74" s="48">
        <v>2025000181</v>
      </c>
      <c r="G74" s="32" t="s">
        <v>425</v>
      </c>
      <c r="H74" s="55" t="s">
        <v>108</v>
      </c>
      <c r="I74" s="48">
        <v>2024</v>
      </c>
      <c r="J74" s="48" t="s">
        <v>426</v>
      </c>
      <c r="K74" s="48" t="s">
        <v>55</v>
      </c>
      <c r="L74" s="105" t="s">
        <v>599</v>
      </c>
      <c r="M74" s="48" t="s">
        <v>55</v>
      </c>
      <c r="N74" s="48" t="s">
        <v>55</v>
      </c>
      <c r="O74" s="32" t="s">
        <v>427</v>
      </c>
      <c r="P74" s="118" t="s">
        <v>55</v>
      </c>
      <c r="Q74" s="168" t="s">
        <v>55</v>
      </c>
      <c r="R74" s="111" t="s">
        <v>428</v>
      </c>
      <c r="S74" s="48" t="s">
        <v>70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67.5" x14ac:dyDescent="0.25">
      <c r="A75" s="48">
        <v>51</v>
      </c>
      <c r="B75" s="70" t="s">
        <v>435</v>
      </c>
      <c r="C75" s="55" t="s">
        <v>530</v>
      </c>
      <c r="D75" s="99" t="s">
        <v>436</v>
      </c>
      <c r="E75" s="34" t="s">
        <v>437</v>
      </c>
      <c r="F75" s="48" t="s">
        <v>438</v>
      </c>
      <c r="G75" s="32" t="s">
        <v>439</v>
      </c>
      <c r="H75" s="55" t="s">
        <v>179</v>
      </c>
      <c r="I75" s="48">
        <v>2024</v>
      </c>
      <c r="J75" s="48" t="s">
        <v>440</v>
      </c>
      <c r="K75" s="48" t="s">
        <v>55</v>
      </c>
      <c r="L75" s="105" t="s">
        <v>441</v>
      </c>
      <c r="M75" s="48" t="s">
        <v>55</v>
      </c>
      <c r="N75" s="48" t="s">
        <v>55</v>
      </c>
      <c r="O75" s="48" t="s">
        <v>129</v>
      </c>
      <c r="P75" s="118">
        <v>31250</v>
      </c>
      <c r="Q75" s="168">
        <f>20250+2500+1000</f>
        <v>23750</v>
      </c>
      <c r="R75" s="111" t="s">
        <v>442</v>
      </c>
      <c r="S75" s="225" t="s">
        <v>370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s="173" customFormat="1" ht="71.25" customHeight="1" x14ac:dyDescent="0.25">
      <c r="A76" s="207">
        <v>51</v>
      </c>
      <c r="B76" s="175" t="s">
        <v>435</v>
      </c>
      <c r="C76" s="214" t="s">
        <v>530</v>
      </c>
      <c r="D76" s="217" t="s">
        <v>436</v>
      </c>
      <c r="E76" s="177" t="s">
        <v>437</v>
      </c>
      <c r="F76" s="207" t="s">
        <v>546</v>
      </c>
      <c r="G76" s="171" t="s">
        <v>439</v>
      </c>
      <c r="H76" s="214" t="s">
        <v>179</v>
      </c>
      <c r="I76" s="207">
        <v>2024</v>
      </c>
      <c r="J76" s="207" t="s">
        <v>440</v>
      </c>
      <c r="K76" s="207" t="s">
        <v>55</v>
      </c>
      <c r="L76" s="216" t="s">
        <v>441</v>
      </c>
      <c r="M76" s="207" t="s">
        <v>55</v>
      </c>
      <c r="N76" s="171" t="s">
        <v>561</v>
      </c>
      <c r="O76" s="207" t="s">
        <v>129</v>
      </c>
      <c r="P76" s="122">
        <v>31250</v>
      </c>
      <c r="Q76" s="219">
        <f>20250+19700+2500</f>
        <v>42450</v>
      </c>
      <c r="R76" s="218" t="s">
        <v>442</v>
      </c>
      <c r="S76" s="225" t="s">
        <v>370</v>
      </c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</row>
    <row r="77" spans="1:34" ht="51.75" customHeight="1" x14ac:dyDescent="0.25">
      <c r="A77" s="48">
        <v>52</v>
      </c>
      <c r="B77" s="70" t="s">
        <v>443</v>
      </c>
      <c r="C77" s="55" t="s">
        <v>531</v>
      </c>
      <c r="D77" s="37" t="s">
        <v>444</v>
      </c>
      <c r="E77" s="116" t="s">
        <v>445</v>
      </c>
      <c r="F77" s="98" t="s">
        <v>560</v>
      </c>
      <c r="G77" s="32" t="s">
        <v>446</v>
      </c>
      <c r="H77" s="55" t="s">
        <v>180</v>
      </c>
      <c r="I77" s="48">
        <v>2024</v>
      </c>
      <c r="J77" s="48" t="s">
        <v>447</v>
      </c>
      <c r="K77" s="48" t="s">
        <v>55</v>
      </c>
      <c r="L77" s="105" t="s">
        <v>448</v>
      </c>
      <c r="M77" s="48" t="s">
        <v>55</v>
      </c>
      <c r="N77" s="48" t="s">
        <v>55</v>
      </c>
      <c r="O77" s="48"/>
      <c r="P77" s="151" t="s">
        <v>463</v>
      </c>
      <c r="Q77" s="163">
        <f>7311.59</f>
        <v>7311.59</v>
      </c>
      <c r="R77" s="111" t="s">
        <v>449</v>
      </c>
      <c r="S77" s="48" t="s">
        <v>50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62.25" customHeight="1" x14ac:dyDescent="0.25">
      <c r="A78" s="48">
        <v>53</v>
      </c>
      <c r="B78" s="70" t="s">
        <v>450</v>
      </c>
      <c r="C78" s="55" t="s">
        <v>532</v>
      </c>
      <c r="D78" s="34" t="s">
        <v>451</v>
      </c>
      <c r="E78" s="37" t="s">
        <v>452</v>
      </c>
      <c r="F78" s="48" t="s">
        <v>453</v>
      </c>
      <c r="G78" s="32" t="s">
        <v>454</v>
      </c>
      <c r="H78" s="55" t="s">
        <v>462</v>
      </c>
      <c r="I78" s="48">
        <v>2024</v>
      </c>
      <c r="J78" s="48" t="s">
        <v>455</v>
      </c>
      <c r="K78" s="48" t="s">
        <v>55</v>
      </c>
      <c r="L78" s="105" t="s">
        <v>456</v>
      </c>
      <c r="M78" s="48" t="s">
        <v>55</v>
      </c>
      <c r="N78" s="48" t="s">
        <v>55</v>
      </c>
      <c r="O78" s="48" t="s">
        <v>129</v>
      </c>
      <c r="P78" s="118">
        <v>1606.74</v>
      </c>
      <c r="Q78" s="168">
        <f>208</f>
        <v>208</v>
      </c>
      <c r="R78" s="111" t="s">
        <v>457</v>
      </c>
      <c r="S78" s="48" t="s">
        <v>50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57.75" customHeight="1" x14ac:dyDescent="0.25">
      <c r="A79" s="48">
        <v>54</v>
      </c>
      <c r="B79" s="70" t="s">
        <v>461</v>
      </c>
      <c r="C79" s="55" t="s">
        <v>369</v>
      </c>
      <c r="D79" s="37" t="s">
        <v>360</v>
      </c>
      <c r="E79" s="37" t="s">
        <v>458</v>
      </c>
      <c r="F79" s="98" t="s">
        <v>571</v>
      </c>
      <c r="G79" s="32" t="s">
        <v>362</v>
      </c>
      <c r="H79" s="55" t="s">
        <v>235</v>
      </c>
      <c r="I79" s="48">
        <v>2024</v>
      </c>
      <c r="J79" s="48" t="s">
        <v>459</v>
      </c>
      <c r="K79" s="48" t="s">
        <v>55</v>
      </c>
      <c r="L79" s="105" t="s">
        <v>460</v>
      </c>
      <c r="M79" s="48" t="s">
        <v>55</v>
      </c>
      <c r="N79" s="48" t="s">
        <v>55</v>
      </c>
      <c r="O79" s="48" t="s">
        <v>129</v>
      </c>
      <c r="P79" s="118">
        <v>32000</v>
      </c>
      <c r="Q79" s="122">
        <f>5108.63</f>
        <v>5108.63</v>
      </c>
      <c r="R79" s="111" t="s">
        <v>464</v>
      </c>
      <c r="S79" s="48" t="s">
        <v>50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s="173" customFormat="1" ht="63.75" customHeight="1" x14ac:dyDescent="0.25">
      <c r="A80" s="207">
        <v>55</v>
      </c>
      <c r="B80" s="175" t="s">
        <v>465</v>
      </c>
      <c r="C80" s="214" t="s">
        <v>429</v>
      </c>
      <c r="D80" s="178" t="s">
        <v>466</v>
      </c>
      <c r="E80" s="178" t="s">
        <v>467</v>
      </c>
      <c r="F80" s="207" t="s">
        <v>570</v>
      </c>
      <c r="G80" s="171" t="s">
        <v>405</v>
      </c>
      <c r="H80" s="214" t="s">
        <v>487</v>
      </c>
      <c r="I80" s="207">
        <v>2024</v>
      </c>
      <c r="J80" s="207" t="s">
        <v>459</v>
      </c>
      <c r="K80" s="207" t="s">
        <v>55</v>
      </c>
      <c r="L80" s="216" t="s">
        <v>460</v>
      </c>
      <c r="M80" s="207" t="s">
        <v>55</v>
      </c>
      <c r="N80" s="207" t="s">
        <v>55</v>
      </c>
      <c r="O80" s="207" t="s">
        <v>129</v>
      </c>
      <c r="P80" s="209">
        <v>4000</v>
      </c>
      <c r="Q80" s="209"/>
      <c r="R80" s="218" t="s">
        <v>529</v>
      </c>
      <c r="S80" s="171" t="s">
        <v>70</v>
      </c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</row>
    <row r="81" spans="1:34" s="173" customFormat="1" ht="52.5" customHeight="1" x14ac:dyDescent="0.25">
      <c r="A81" s="207">
        <v>56</v>
      </c>
      <c r="B81" s="199" t="s">
        <v>468</v>
      </c>
      <c r="C81" s="205" t="s">
        <v>533</v>
      </c>
      <c r="D81" s="202" t="s">
        <v>469</v>
      </c>
      <c r="E81" s="202" t="s">
        <v>470</v>
      </c>
      <c r="F81" s="207" t="s">
        <v>471</v>
      </c>
      <c r="G81" s="171" t="s">
        <v>472</v>
      </c>
      <c r="H81" s="214" t="s">
        <v>488</v>
      </c>
      <c r="I81" s="207">
        <v>2024</v>
      </c>
      <c r="J81" s="207" t="s">
        <v>473</v>
      </c>
      <c r="K81" s="207" t="s">
        <v>55</v>
      </c>
      <c r="L81" s="216" t="s">
        <v>474</v>
      </c>
      <c r="M81" s="207" t="s">
        <v>475</v>
      </c>
      <c r="N81" s="207" t="s">
        <v>55</v>
      </c>
      <c r="O81" s="208">
        <v>88513.2</v>
      </c>
      <c r="P81" s="209">
        <v>1062158.3999999999</v>
      </c>
      <c r="Q81" s="219">
        <f>61959.24+88513.2</f>
        <v>150472.44</v>
      </c>
      <c r="R81" s="218" t="s">
        <v>376</v>
      </c>
      <c r="S81" s="171" t="s">
        <v>70</v>
      </c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</row>
    <row r="82" spans="1:34" ht="45" x14ac:dyDescent="0.25">
      <c r="A82" s="48">
        <v>57</v>
      </c>
      <c r="B82" s="112" t="s">
        <v>389</v>
      </c>
      <c r="C82" s="55" t="s">
        <v>397</v>
      </c>
      <c r="D82" s="37" t="s">
        <v>557</v>
      </c>
      <c r="E82" s="34" t="s">
        <v>476</v>
      </c>
      <c r="F82" s="48" t="s">
        <v>477</v>
      </c>
      <c r="G82" s="32" t="s">
        <v>478</v>
      </c>
      <c r="H82" s="55" t="s">
        <v>47</v>
      </c>
      <c r="I82" s="48">
        <v>2024</v>
      </c>
      <c r="J82" s="49" t="s">
        <v>479</v>
      </c>
      <c r="K82" s="48" t="s">
        <v>55</v>
      </c>
      <c r="L82" s="105" t="s">
        <v>480</v>
      </c>
      <c r="M82" s="48" t="s">
        <v>55</v>
      </c>
      <c r="N82" s="48" t="s">
        <v>55</v>
      </c>
      <c r="O82" s="49">
        <v>15748.7</v>
      </c>
      <c r="P82" s="118">
        <v>188984.4</v>
      </c>
      <c r="Q82" s="168">
        <f>14856.27+3464.7</f>
        <v>18320.97</v>
      </c>
      <c r="R82" s="111" t="s">
        <v>481</v>
      </c>
      <c r="S82" s="48" t="s">
        <v>70</v>
      </c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45" x14ac:dyDescent="0.25">
      <c r="A83" s="48">
        <v>58</v>
      </c>
      <c r="B83" s="117" t="s">
        <v>482</v>
      </c>
      <c r="C83" s="55" t="s">
        <v>534</v>
      </c>
      <c r="D83" s="99" t="s">
        <v>483</v>
      </c>
      <c r="E83" s="34" t="s">
        <v>484</v>
      </c>
      <c r="F83" s="48" t="s">
        <v>55</v>
      </c>
      <c r="G83" s="32" t="s">
        <v>485</v>
      </c>
      <c r="H83" s="55" t="s">
        <v>266</v>
      </c>
      <c r="I83" s="48">
        <v>2024</v>
      </c>
      <c r="J83" s="48" t="s">
        <v>479</v>
      </c>
      <c r="K83" s="48" t="s">
        <v>55</v>
      </c>
      <c r="L83" s="105" t="s">
        <v>480</v>
      </c>
      <c r="M83" s="48" t="s">
        <v>55</v>
      </c>
      <c r="N83" s="48" t="s">
        <v>55</v>
      </c>
      <c r="O83" s="48" t="s">
        <v>275</v>
      </c>
      <c r="P83" s="118">
        <v>17800</v>
      </c>
      <c r="Q83" s="167">
        <f>17800</f>
        <v>17800</v>
      </c>
      <c r="R83" s="111" t="s">
        <v>486</v>
      </c>
      <c r="S83" s="48" t="s">
        <v>70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45" x14ac:dyDescent="0.25">
      <c r="A84" s="48">
        <v>59</v>
      </c>
      <c r="B84" s="112" t="s">
        <v>330</v>
      </c>
      <c r="C84" s="55" t="s">
        <v>535</v>
      </c>
      <c r="D84" s="37" t="s">
        <v>489</v>
      </c>
      <c r="E84" s="34" t="s">
        <v>490</v>
      </c>
      <c r="F84" s="48" t="s">
        <v>491</v>
      </c>
      <c r="G84" s="32" t="s">
        <v>492</v>
      </c>
      <c r="H84" s="55" t="s">
        <v>267</v>
      </c>
      <c r="I84" s="48">
        <v>2024</v>
      </c>
      <c r="J84" s="48" t="s">
        <v>493</v>
      </c>
      <c r="K84" s="48" t="s">
        <v>55</v>
      </c>
      <c r="L84" s="105" t="s">
        <v>494</v>
      </c>
      <c r="M84" s="48" t="s">
        <v>55</v>
      </c>
      <c r="N84" s="48" t="s">
        <v>55</v>
      </c>
      <c r="O84" s="48" t="s">
        <v>129</v>
      </c>
      <c r="P84" s="118">
        <v>220374</v>
      </c>
      <c r="Q84" s="122">
        <f>17456.75+22527.44+9671.25+16421.02</f>
        <v>66076.460000000006</v>
      </c>
      <c r="R84" s="111" t="s">
        <v>481</v>
      </c>
      <c r="S84" s="48" t="s">
        <v>70</v>
      </c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s="173" customFormat="1" ht="48" customHeight="1" x14ac:dyDescent="0.25">
      <c r="A85" s="207">
        <v>60</v>
      </c>
      <c r="B85" s="175" t="s">
        <v>495</v>
      </c>
      <c r="C85" s="214" t="s">
        <v>369</v>
      </c>
      <c r="D85" s="202" t="s">
        <v>360</v>
      </c>
      <c r="E85" s="202" t="s">
        <v>496</v>
      </c>
      <c r="F85" s="207" t="s">
        <v>497</v>
      </c>
      <c r="G85" s="171" t="s">
        <v>362</v>
      </c>
      <c r="H85" s="214" t="s">
        <v>268</v>
      </c>
      <c r="I85" s="207">
        <v>2024</v>
      </c>
      <c r="J85" s="207" t="s">
        <v>498</v>
      </c>
      <c r="K85" s="207" t="s">
        <v>55</v>
      </c>
      <c r="L85" s="222" t="s">
        <v>569</v>
      </c>
      <c r="M85" s="207" t="s">
        <v>55</v>
      </c>
      <c r="N85" s="207" t="s">
        <v>55</v>
      </c>
      <c r="O85" s="207" t="s">
        <v>129</v>
      </c>
      <c r="P85" s="209">
        <v>300000</v>
      </c>
      <c r="Q85" s="209">
        <f>20564.33+25873.79+2745.64+2735.29+4578+3314.29+5360.74</f>
        <v>65172.08</v>
      </c>
      <c r="R85" s="218" t="s">
        <v>481</v>
      </c>
      <c r="S85" s="207" t="s">
        <v>70</v>
      </c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</row>
    <row r="86" spans="1:34" ht="43.5" customHeight="1" x14ac:dyDescent="0.25">
      <c r="A86" s="48">
        <v>61</v>
      </c>
      <c r="B86" s="112" t="s">
        <v>499</v>
      </c>
      <c r="C86" s="55" t="s">
        <v>536</v>
      </c>
      <c r="D86" s="34" t="s">
        <v>554</v>
      </c>
      <c r="E86" s="34" t="s">
        <v>500</v>
      </c>
      <c r="F86" s="48" t="s">
        <v>512</v>
      </c>
      <c r="G86" s="32" t="s">
        <v>501</v>
      </c>
      <c r="H86" s="55" t="s">
        <v>68</v>
      </c>
      <c r="I86" s="48">
        <v>2024</v>
      </c>
      <c r="J86" s="48" t="s">
        <v>502</v>
      </c>
      <c r="K86" s="48" t="s">
        <v>55</v>
      </c>
      <c r="L86" s="105" t="s">
        <v>503</v>
      </c>
      <c r="M86" s="48" t="s">
        <v>55</v>
      </c>
      <c r="N86" s="48" t="s">
        <v>55</v>
      </c>
      <c r="O86" s="49">
        <v>15914</v>
      </c>
      <c r="P86" s="118">
        <v>207000</v>
      </c>
      <c r="Q86" s="122">
        <f>31828+31828+15901+15082</f>
        <v>94639</v>
      </c>
      <c r="R86" s="111" t="s">
        <v>504</v>
      </c>
      <c r="S86" s="48" t="s">
        <v>70</v>
      </c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s="173" customFormat="1" ht="63.75" customHeight="1" x14ac:dyDescent="0.25">
      <c r="A87" s="207">
        <v>62</v>
      </c>
      <c r="B87" s="199" t="s">
        <v>505</v>
      </c>
      <c r="C87" s="205" t="s">
        <v>537</v>
      </c>
      <c r="D87" s="202" t="s">
        <v>555</v>
      </c>
      <c r="E87" s="202" t="s">
        <v>506</v>
      </c>
      <c r="F87" s="207" t="s">
        <v>517</v>
      </c>
      <c r="G87" s="171" t="s">
        <v>507</v>
      </c>
      <c r="H87" s="214" t="s">
        <v>284</v>
      </c>
      <c r="I87" s="207">
        <v>2024</v>
      </c>
      <c r="J87" s="207" t="s">
        <v>514</v>
      </c>
      <c r="K87" s="207" t="s">
        <v>55</v>
      </c>
      <c r="L87" s="216" t="s">
        <v>515</v>
      </c>
      <c r="M87" s="207" t="s">
        <v>55</v>
      </c>
      <c r="N87" s="207" t="s">
        <v>55</v>
      </c>
      <c r="O87" s="208">
        <v>60508</v>
      </c>
      <c r="P87" s="209">
        <v>726096</v>
      </c>
      <c r="Q87" s="209">
        <f>50776</f>
        <v>50776</v>
      </c>
      <c r="R87" s="210" t="s">
        <v>376</v>
      </c>
      <c r="S87" s="207" t="s">
        <v>70</v>
      </c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  <c r="AH87" s="172"/>
    </row>
    <row r="88" spans="1:34" s="173" customFormat="1" ht="63.75" customHeight="1" x14ac:dyDescent="0.25">
      <c r="A88" s="207">
        <v>62</v>
      </c>
      <c r="B88" s="199" t="s">
        <v>505</v>
      </c>
      <c r="C88" s="205" t="s">
        <v>537</v>
      </c>
      <c r="D88" s="202" t="s">
        <v>555</v>
      </c>
      <c r="E88" s="202" t="s">
        <v>506</v>
      </c>
      <c r="F88" s="207" t="s">
        <v>596</v>
      </c>
      <c r="G88" s="171" t="s">
        <v>507</v>
      </c>
      <c r="H88" s="214" t="s">
        <v>284</v>
      </c>
      <c r="I88" s="207">
        <v>2024</v>
      </c>
      <c r="J88" s="207" t="s">
        <v>514</v>
      </c>
      <c r="K88" s="207" t="s">
        <v>55</v>
      </c>
      <c r="L88" s="216" t="s">
        <v>515</v>
      </c>
      <c r="M88" s="207" t="s">
        <v>55</v>
      </c>
      <c r="N88" s="207" t="s">
        <v>55</v>
      </c>
      <c r="O88" s="208" t="s">
        <v>55</v>
      </c>
      <c r="P88" s="209" t="s">
        <v>55</v>
      </c>
      <c r="Q88" s="209" t="s">
        <v>55</v>
      </c>
      <c r="R88" s="210" t="s">
        <v>376</v>
      </c>
      <c r="S88" s="207" t="s">
        <v>70</v>
      </c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</row>
    <row r="89" spans="1:34" ht="73.5" customHeight="1" x14ac:dyDescent="0.25">
      <c r="A89" s="48">
        <v>63</v>
      </c>
      <c r="B89" s="71" t="s">
        <v>508</v>
      </c>
      <c r="C89" s="58" t="s">
        <v>538</v>
      </c>
      <c r="D89" s="27" t="s">
        <v>556</v>
      </c>
      <c r="E89" s="27" t="s">
        <v>506</v>
      </c>
      <c r="F89" s="48" t="s">
        <v>509</v>
      </c>
      <c r="G89" s="32" t="s">
        <v>507</v>
      </c>
      <c r="H89" s="55" t="s">
        <v>513</v>
      </c>
      <c r="I89" s="48">
        <v>2024</v>
      </c>
      <c r="J89" s="48" t="s">
        <v>510</v>
      </c>
      <c r="K89" s="48" t="s">
        <v>55</v>
      </c>
      <c r="L89" s="105" t="s">
        <v>511</v>
      </c>
      <c r="M89" s="48" t="s">
        <v>597</v>
      </c>
      <c r="N89" s="48" t="s">
        <v>55</v>
      </c>
      <c r="O89" s="49">
        <v>21184</v>
      </c>
      <c r="P89" s="118">
        <v>254208</v>
      </c>
      <c r="Q89" s="122">
        <f>28951.47+50135.47+21184+21184</f>
        <v>121454.94</v>
      </c>
      <c r="R89" s="111" t="s">
        <v>376</v>
      </c>
      <c r="S89" s="48" t="s">
        <v>70</v>
      </c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73.5" customHeight="1" x14ac:dyDescent="0.25">
      <c r="A90" s="48">
        <v>64</v>
      </c>
      <c r="B90" s="71" t="s">
        <v>574</v>
      </c>
      <c r="C90" s="58" t="s">
        <v>575</v>
      </c>
      <c r="D90" s="27" t="s">
        <v>576</v>
      </c>
      <c r="E90" s="34" t="s">
        <v>577</v>
      </c>
      <c r="F90" s="48" t="s">
        <v>578</v>
      </c>
      <c r="G90" s="32" t="s">
        <v>579</v>
      </c>
      <c r="H90" s="55" t="s">
        <v>78</v>
      </c>
      <c r="I90" s="48">
        <v>2025</v>
      </c>
      <c r="J90" s="48" t="s">
        <v>580</v>
      </c>
      <c r="K90" s="48" t="s">
        <v>55</v>
      </c>
      <c r="L90" s="105" t="s">
        <v>581</v>
      </c>
      <c r="M90" s="48" t="s">
        <v>55</v>
      </c>
      <c r="N90" s="48" t="s">
        <v>55</v>
      </c>
      <c r="O90" s="49">
        <v>2564.5</v>
      </c>
      <c r="P90" s="118">
        <v>76935</v>
      </c>
      <c r="Q90" s="122">
        <f>29675.8+28686.55</f>
        <v>58362.35</v>
      </c>
      <c r="R90" s="111" t="s">
        <v>376</v>
      </c>
      <c r="S90" s="48" t="s">
        <v>70</v>
      </c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73.5" customHeight="1" x14ac:dyDescent="0.25">
      <c r="A91" s="48">
        <v>65</v>
      </c>
      <c r="B91" s="71" t="s">
        <v>582</v>
      </c>
      <c r="C91" s="58" t="s">
        <v>583</v>
      </c>
      <c r="D91" s="27" t="s">
        <v>584</v>
      </c>
      <c r="E91" s="34" t="s">
        <v>585</v>
      </c>
      <c r="F91" s="48" t="s">
        <v>586</v>
      </c>
      <c r="G91" s="32" t="s">
        <v>587</v>
      </c>
      <c r="H91" s="55" t="s">
        <v>84</v>
      </c>
      <c r="I91" s="48">
        <v>2025</v>
      </c>
      <c r="J91" s="48" t="s">
        <v>580</v>
      </c>
      <c r="K91" s="48" t="s">
        <v>55</v>
      </c>
      <c r="L91" s="105" t="s">
        <v>588</v>
      </c>
      <c r="M91" s="48" t="s">
        <v>55</v>
      </c>
      <c r="N91" s="48" t="s">
        <v>55</v>
      </c>
      <c r="O91" s="49" t="s">
        <v>55</v>
      </c>
      <c r="P91" s="118">
        <v>210474</v>
      </c>
      <c r="Q91" s="122"/>
      <c r="R91" s="218" t="s">
        <v>481</v>
      </c>
      <c r="S91" s="48" t="s">
        <v>70</v>
      </c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48.75" customHeight="1" x14ac:dyDescent="0.25">
      <c r="A92" s="32">
        <v>66</v>
      </c>
      <c r="B92" s="70" t="s">
        <v>600</v>
      </c>
      <c r="C92" s="241">
        <v>269914000152</v>
      </c>
      <c r="D92" s="37" t="s">
        <v>601</v>
      </c>
      <c r="E92" s="32" t="s">
        <v>604</v>
      </c>
      <c r="F92" s="32" t="s">
        <v>602</v>
      </c>
      <c r="G92" s="32" t="s">
        <v>603</v>
      </c>
      <c r="H92" s="32">
        <v>3</v>
      </c>
      <c r="I92" s="32">
        <v>2025</v>
      </c>
      <c r="J92" s="32" t="s">
        <v>605</v>
      </c>
      <c r="K92" s="32" t="s">
        <v>55</v>
      </c>
      <c r="L92" s="111" t="s">
        <v>606</v>
      </c>
      <c r="M92" s="32" t="s">
        <v>55</v>
      </c>
      <c r="N92" s="32" t="s">
        <v>55</v>
      </c>
      <c r="O92" s="32" t="s">
        <v>55</v>
      </c>
      <c r="P92" s="40">
        <v>4665.51</v>
      </c>
      <c r="Q92" s="32" t="s">
        <v>55</v>
      </c>
      <c r="R92" s="218" t="s">
        <v>481</v>
      </c>
      <c r="S92" s="32" t="s">
        <v>70</v>
      </c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4" spans="1:34" x14ac:dyDescent="0.25">
      <c r="A94" s="259" t="s">
        <v>18</v>
      </c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8"/>
    </row>
    <row r="95" spans="1:34" x14ac:dyDescent="0.25">
      <c r="A95" s="260" t="s">
        <v>19</v>
      </c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8"/>
    </row>
    <row r="96" spans="1:34" x14ac:dyDescent="0.25">
      <c r="A96" s="246" t="s">
        <v>20</v>
      </c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8"/>
    </row>
    <row r="97" spans="1:12" x14ac:dyDescent="0.25">
      <c r="A97" s="246" t="s">
        <v>21</v>
      </c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8"/>
    </row>
    <row r="98" spans="1:12" x14ac:dyDescent="0.25">
      <c r="A98" s="246" t="s">
        <v>22</v>
      </c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8"/>
    </row>
    <row r="99" spans="1:12" x14ac:dyDescent="0.25">
      <c r="A99" s="246" t="s">
        <v>23</v>
      </c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8"/>
    </row>
    <row r="100" spans="1:12" x14ac:dyDescent="0.25">
      <c r="A100" s="246" t="s">
        <v>24</v>
      </c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8"/>
    </row>
    <row r="101" spans="1:12" x14ac:dyDescent="0.25">
      <c r="A101" s="246" t="s">
        <v>25</v>
      </c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8"/>
    </row>
    <row r="102" spans="1:12" x14ac:dyDescent="0.25">
      <c r="A102" s="246" t="s">
        <v>26</v>
      </c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8"/>
    </row>
    <row r="103" spans="1:12" x14ac:dyDescent="0.25">
      <c r="A103" s="246" t="s">
        <v>27</v>
      </c>
      <c r="B103" s="247"/>
      <c r="C103" s="247"/>
      <c r="D103" s="247"/>
      <c r="E103" s="247"/>
      <c r="F103" s="247"/>
      <c r="G103" s="247"/>
      <c r="H103" s="247"/>
      <c r="I103" s="247"/>
      <c r="J103" s="247"/>
      <c r="K103" s="247"/>
      <c r="L103" s="248"/>
    </row>
    <row r="104" spans="1:12" x14ac:dyDescent="0.25">
      <c r="A104" s="246" t="s">
        <v>28</v>
      </c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8"/>
    </row>
    <row r="105" spans="1:12" x14ac:dyDescent="0.25">
      <c r="A105" s="246" t="s">
        <v>29</v>
      </c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8"/>
    </row>
    <row r="106" spans="1:12" x14ac:dyDescent="0.25">
      <c r="A106" s="246" t="s">
        <v>30</v>
      </c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8"/>
    </row>
    <row r="107" spans="1:12" x14ac:dyDescent="0.25">
      <c r="A107" s="246" t="s">
        <v>31</v>
      </c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8"/>
    </row>
    <row r="108" spans="1:12" x14ac:dyDescent="0.25">
      <c r="A108" s="246" t="s">
        <v>32</v>
      </c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8"/>
    </row>
    <row r="109" spans="1:12" x14ac:dyDescent="0.25">
      <c r="A109" s="246" t="s">
        <v>33</v>
      </c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8"/>
    </row>
    <row r="110" spans="1:12" x14ac:dyDescent="0.25">
      <c r="A110" s="246" t="s">
        <v>34</v>
      </c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8"/>
    </row>
    <row r="111" spans="1:12" x14ac:dyDescent="0.25">
      <c r="A111" s="246" t="s">
        <v>35</v>
      </c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8"/>
    </row>
    <row r="112" spans="1:12" x14ac:dyDescent="0.25">
      <c r="A112" s="246" t="s">
        <v>36</v>
      </c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8"/>
    </row>
    <row r="113" spans="1:12" x14ac:dyDescent="0.25">
      <c r="A113" s="246" t="s">
        <v>37</v>
      </c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8"/>
    </row>
    <row r="114" spans="1:12" x14ac:dyDescent="0.25">
      <c r="A114" s="246" t="s">
        <v>40</v>
      </c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8"/>
    </row>
    <row r="115" spans="1:12" x14ac:dyDescent="0.25">
      <c r="A115" s="246" t="s">
        <v>41</v>
      </c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8"/>
    </row>
  </sheetData>
  <mergeCells count="28">
    <mergeCell ref="A1:A3"/>
    <mergeCell ref="B1:S1"/>
    <mergeCell ref="B2:S2"/>
    <mergeCell ref="B3:S3"/>
    <mergeCell ref="A4:B4"/>
    <mergeCell ref="C4:S4"/>
    <mergeCell ref="A94:L94"/>
    <mergeCell ref="A95:L95"/>
    <mergeCell ref="A96:L96"/>
    <mergeCell ref="A97:L97"/>
    <mergeCell ref="A98:L98"/>
    <mergeCell ref="A99:L99"/>
    <mergeCell ref="A100:L100"/>
    <mergeCell ref="A101:L101"/>
    <mergeCell ref="A102:L102"/>
    <mergeCell ref="A103:L103"/>
    <mergeCell ref="A104:L104"/>
    <mergeCell ref="A105:L105"/>
    <mergeCell ref="A106:L106"/>
    <mergeCell ref="A107:L107"/>
    <mergeCell ref="A108:L108"/>
    <mergeCell ref="A109:L109"/>
    <mergeCell ref="A110:L110"/>
    <mergeCell ref="A111:L111"/>
    <mergeCell ref="A112:L112"/>
    <mergeCell ref="A113:L113"/>
    <mergeCell ref="A114:L114"/>
    <mergeCell ref="A115:L115"/>
  </mergeCells>
  <dataValidations count="1">
    <dataValidation type="list" allowBlank="1" sqref="S6:S30">
      <formula1>"EM EXECUÇÃO,IRREGULAR,ENCERRADO"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Robson José da Silva</cp:lastModifiedBy>
  <dcterms:created xsi:type="dcterms:W3CDTF">2022-03-24T19:30:59Z</dcterms:created>
  <dcterms:modified xsi:type="dcterms:W3CDTF">2025-06-13T13:38:17Z</dcterms:modified>
</cp:coreProperties>
</file>